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02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Stavba!$B$3</definedName>
    <definedName name="NazevRozpoctu">'[1]Krycí list'!$D$2</definedName>
    <definedName name="NazevStavby" localSheetId="0">Stavba!$B$2</definedName>
    <definedName name="nazevstavby">'[1]Krycí list'!$C$7</definedName>
    <definedName name="NazevStavebnihoRozpoctu">Stavba!$E$4</definedName>
    <definedName name="_xlnm.Print_Titles" localSheetId="2">'02 01 Pol'!$1:$6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'02 01 Pol'!$A$1:$Y$264</definedName>
    <definedName name="_xlnm.Print_Area" localSheetId="0">Stavba!$A$1:$J$77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51" i="12"/>
  <c r="BA249"/>
  <c r="BA247"/>
  <c r="BA245"/>
  <c r="BA243"/>
  <c r="BA236"/>
  <c r="BA234"/>
  <c r="BA232"/>
  <c r="BA230"/>
  <c r="BA228"/>
  <c r="BA223"/>
  <c r="BA157"/>
  <c r="BA26"/>
  <c r="BA11"/>
  <c r="G7"/>
  <c r="I49" i="1" s="1"/>
  <c r="Q7" i="12"/>
  <c r="G8"/>
  <c r="M8" s="1"/>
  <c r="I8"/>
  <c r="I7" s="1"/>
  <c r="K8"/>
  <c r="K7" s="1"/>
  <c r="O8"/>
  <c r="O7" s="1"/>
  <c r="Q8"/>
  <c r="V8"/>
  <c r="V7" s="1"/>
  <c r="G10"/>
  <c r="I10"/>
  <c r="K10"/>
  <c r="M10"/>
  <c r="O10"/>
  <c r="Q10"/>
  <c r="V10"/>
  <c r="G14"/>
  <c r="I14"/>
  <c r="K14"/>
  <c r="M14"/>
  <c r="O14"/>
  <c r="Q14"/>
  <c r="V14"/>
  <c r="G15"/>
  <c r="M15" s="1"/>
  <c r="I15"/>
  <c r="K15"/>
  <c r="O15"/>
  <c r="Q15"/>
  <c r="V15"/>
  <c r="V13" s="1"/>
  <c r="G18"/>
  <c r="M18" s="1"/>
  <c r="I18"/>
  <c r="K18"/>
  <c r="O18"/>
  <c r="Q18"/>
  <c r="V18"/>
  <c r="G20"/>
  <c r="I20"/>
  <c r="K20"/>
  <c r="M20"/>
  <c r="O20"/>
  <c r="Q20"/>
  <c r="V20"/>
  <c r="G23"/>
  <c r="M23" s="1"/>
  <c r="I23"/>
  <c r="K23"/>
  <c r="O23"/>
  <c r="Q23"/>
  <c r="V23"/>
  <c r="G25"/>
  <c r="M25" s="1"/>
  <c r="I25"/>
  <c r="K25"/>
  <c r="O25"/>
  <c r="Q25"/>
  <c r="V25"/>
  <c r="K28"/>
  <c r="G29"/>
  <c r="M29" s="1"/>
  <c r="I29"/>
  <c r="K29"/>
  <c r="O29"/>
  <c r="Q29"/>
  <c r="V29"/>
  <c r="G32"/>
  <c r="M32" s="1"/>
  <c r="I32"/>
  <c r="I28" s="1"/>
  <c r="K32"/>
  <c r="O32"/>
  <c r="Q32"/>
  <c r="Q28" s="1"/>
  <c r="V32"/>
  <c r="V28" s="1"/>
  <c r="I35"/>
  <c r="G36"/>
  <c r="G35" s="1"/>
  <c r="I52" i="1" s="1"/>
  <c r="I36" i="12"/>
  <c r="K36"/>
  <c r="K35" s="1"/>
  <c r="O36"/>
  <c r="O35" s="1"/>
  <c r="Q36"/>
  <c r="Q35" s="1"/>
  <c r="V36"/>
  <c r="V35" s="1"/>
  <c r="G39"/>
  <c r="I39"/>
  <c r="K39"/>
  <c r="O39"/>
  <c r="O38" s="1"/>
  <c r="Q39"/>
  <c r="V39"/>
  <c r="G41"/>
  <c r="M41" s="1"/>
  <c r="I41"/>
  <c r="K41"/>
  <c r="O41"/>
  <c r="Q41"/>
  <c r="V41"/>
  <c r="G43"/>
  <c r="M43" s="1"/>
  <c r="I43"/>
  <c r="K43"/>
  <c r="O43"/>
  <c r="Q43"/>
  <c r="V43"/>
  <c r="G45"/>
  <c r="M45" s="1"/>
  <c r="I45"/>
  <c r="K45"/>
  <c r="O45"/>
  <c r="Q45"/>
  <c r="V45"/>
  <c r="G48"/>
  <c r="I48"/>
  <c r="K48"/>
  <c r="M48"/>
  <c r="O48"/>
  <c r="Q48"/>
  <c r="V48"/>
  <c r="G50"/>
  <c r="M50" s="1"/>
  <c r="I50"/>
  <c r="K50"/>
  <c r="O50"/>
  <c r="Q50"/>
  <c r="V50"/>
  <c r="V52"/>
  <c r="G53"/>
  <c r="G52" s="1"/>
  <c r="I54" i="1" s="1"/>
  <c r="I53" i="12"/>
  <c r="K53"/>
  <c r="K52" s="1"/>
  <c r="M53"/>
  <c r="O53"/>
  <c r="O52" s="1"/>
  <c r="Q53"/>
  <c r="V53"/>
  <c r="G57"/>
  <c r="M57" s="1"/>
  <c r="I57"/>
  <c r="I52" s="1"/>
  <c r="K57"/>
  <c r="O57"/>
  <c r="Q57"/>
  <c r="Q52" s="1"/>
  <c r="V57"/>
  <c r="G59"/>
  <c r="I55" i="1" s="1"/>
  <c r="Q59" i="12"/>
  <c r="G60"/>
  <c r="M60" s="1"/>
  <c r="M59" s="1"/>
  <c r="I60"/>
  <c r="I59" s="1"/>
  <c r="K60"/>
  <c r="K59" s="1"/>
  <c r="O60"/>
  <c r="O59" s="1"/>
  <c r="Q60"/>
  <c r="V60"/>
  <c r="V59" s="1"/>
  <c r="G65"/>
  <c r="M65" s="1"/>
  <c r="I65"/>
  <c r="K65"/>
  <c r="K64" s="1"/>
  <c r="O65"/>
  <c r="Q65"/>
  <c r="V65"/>
  <c r="G68"/>
  <c r="M68" s="1"/>
  <c r="I68"/>
  <c r="K68"/>
  <c r="O68"/>
  <c r="Q68"/>
  <c r="V68"/>
  <c r="G70"/>
  <c r="I70"/>
  <c r="K70"/>
  <c r="M70"/>
  <c r="O70"/>
  <c r="Q70"/>
  <c r="V70"/>
  <c r="G72"/>
  <c r="I72"/>
  <c r="K72"/>
  <c r="M72"/>
  <c r="O72"/>
  <c r="Q72"/>
  <c r="V72"/>
  <c r="G74"/>
  <c r="M74" s="1"/>
  <c r="I74"/>
  <c r="K74"/>
  <c r="O74"/>
  <c r="Q74"/>
  <c r="V74"/>
  <c r="G76"/>
  <c r="I76"/>
  <c r="K76"/>
  <c r="O76"/>
  <c r="Q76"/>
  <c r="V76"/>
  <c r="G78"/>
  <c r="I78"/>
  <c r="K78"/>
  <c r="M78"/>
  <c r="O78"/>
  <c r="Q78"/>
  <c r="V78"/>
  <c r="G81"/>
  <c r="I57" i="1" s="1"/>
  <c r="K81" i="12"/>
  <c r="G82"/>
  <c r="I82"/>
  <c r="I81" s="1"/>
  <c r="K82"/>
  <c r="M82"/>
  <c r="M81" s="1"/>
  <c r="O82"/>
  <c r="O81" s="1"/>
  <c r="Q82"/>
  <c r="Q81" s="1"/>
  <c r="V82"/>
  <c r="V81" s="1"/>
  <c r="G84"/>
  <c r="I84"/>
  <c r="K84"/>
  <c r="M84"/>
  <c r="O84"/>
  <c r="Q84"/>
  <c r="V84"/>
  <c r="G86"/>
  <c r="I86"/>
  <c r="K86"/>
  <c r="M86"/>
  <c r="O86"/>
  <c r="O83" s="1"/>
  <c r="Q86"/>
  <c r="V86"/>
  <c r="G88"/>
  <c r="G83" s="1"/>
  <c r="I58" i="1" s="1"/>
  <c r="I88" i="12"/>
  <c r="K88"/>
  <c r="O88"/>
  <c r="Q88"/>
  <c r="V88"/>
  <c r="G91"/>
  <c r="M91" s="1"/>
  <c r="I91"/>
  <c r="I83" s="1"/>
  <c r="K91"/>
  <c r="O91"/>
  <c r="Q91"/>
  <c r="V91"/>
  <c r="G94"/>
  <c r="I94"/>
  <c r="K94"/>
  <c r="M94"/>
  <c r="O94"/>
  <c r="Q94"/>
  <c r="V94"/>
  <c r="G96"/>
  <c r="M96" s="1"/>
  <c r="I96"/>
  <c r="K96"/>
  <c r="O96"/>
  <c r="Q96"/>
  <c r="V96"/>
  <c r="G98"/>
  <c r="I98"/>
  <c r="K98"/>
  <c r="M98"/>
  <c r="O98"/>
  <c r="Q98"/>
  <c r="V98"/>
  <c r="G100"/>
  <c r="M100" s="1"/>
  <c r="I100"/>
  <c r="K100"/>
  <c r="O100"/>
  <c r="Q100"/>
  <c r="V100"/>
  <c r="G102"/>
  <c r="I102"/>
  <c r="K102"/>
  <c r="M102"/>
  <c r="O102"/>
  <c r="Q102"/>
  <c r="V102"/>
  <c r="G105"/>
  <c r="G99" s="1"/>
  <c r="I59" i="1" s="1"/>
  <c r="I105" i="12"/>
  <c r="K105"/>
  <c r="O105"/>
  <c r="Q105"/>
  <c r="V105"/>
  <c r="G107"/>
  <c r="M107" s="1"/>
  <c r="I107"/>
  <c r="K107"/>
  <c r="O107"/>
  <c r="O99" s="1"/>
  <c r="Q107"/>
  <c r="V107"/>
  <c r="G108"/>
  <c r="M108" s="1"/>
  <c r="I108"/>
  <c r="K108"/>
  <c r="O108"/>
  <c r="Q108"/>
  <c r="V108"/>
  <c r="G110"/>
  <c r="M110" s="1"/>
  <c r="I110"/>
  <c r="K110"/>
  <c r="O110"/>
  <c r="Q110"/>
  <c r="V110"/>
  <c r="G112"/>
  <c r="I112"/>
  <c r="K112"/>
  <c r="M112"/>
  <c r="O112"/>
  <c r="Q112"/>
  <c r="V112"/>
  <c r="G113"/>
  <c r="I60" i="1" s="1"/>
  <c r="K113" i="12"/>
  <c r="O113"/>
  <c r="G114"/>
  <c r="I114"/>
  <c r="I113" s="1"/>
  <c r="K114"/>
  <c r="M114"/>
  <c r="M113" s="1"/>
  <c r="O114"/>
  <c r="Q114"/>
  <c r="Q113" s="1"/>
  <c r="V114"/>
  <c r="V113" s="1"/>
  <c r="G117"/>
  <c r="G116" s="1"/>
  <c r="I61" i="1" s="1"/>
  <c r="I117" i="12"/>
  <c r="K117"/>
  <c r="O117"/>
  <c r="O116" s="1"/>
  <c r="Q117"/>
  <c r="Q116" s="1"/>
  <c r="V117"/>
  <c r="G118"/>
  <c r="M118" s="1"/>
  <c r="I118"/>
  <c r="K118"/>
  <c r="K116" s="1"/>
  <c r="O118"/>
  <c r="Q118"/>
  <c r="V118"/>
  <c r="V116" s="1"/>
  <c r="Q119"/>
  <c r="G120"/>
  <c r="M120" s="1"/>
  <c r="M119" s="1"/>
  <c r="I120"/>
  <c r="I119" s="1"/>
  <c r="K120"/>
  <c r="K119" s="1"/>
  <c r="O120"/>
  <c r="O119" s="1"/>
  <c r="Q120"/>
  <c r="V120"/>
  <c r="V119" s="1"/>
  <c r="G122"/>
  <c r="M122" s="1"/>
  <c r="I122"/>
  <c r="K122"/>
  <c r="O122"/>
  <c r="Q122"/>
  <c r="V122"/>
  <c r="G124"/>
  <c r="I124"/>
  <c r="K124"/>
  <c r="M124"/>
  <c r="O124"/>
  <c r="Q124"/>
  <c r="V124"/>
  <c r="G126"/>
  <c r="I126"/>
  <c r="K126"/>
  <c r="M126"/>
  <c r="O126"/>
  <c r="Q126"/>
  <c r="V126"/>
  <c r="G128"/>
  <c r="M128" s="1"/>
  <c r="I128"/>
  <c r="K128"/>
  <c r="O128"/>
  <c r="Q128"/>
  <c r="V128"/>
  <c r="G130"/>
  <c r="I130"/>
  <c r="K130"/>
  <c r="O130"/>
  <c r="Q130"/>
  <c r="V130"/>
  <c r="G132"/>
  <c r="I132"/>
  <c r="K132"/>
  <c r="M132"/>
  <c r="O132"/>
  <c r="Q132"/>
  <c r="V132"/>
  <c r="G134"/>
  <c r="I134"/>
  <c r="K134"/>
  <c r="M134"/>
  <c r="O134"/>
  <c r="Q134"/>
  <c r="V134"/>
  <c r="G136"/>
  <c r="M136" s="1"/>
  <c r="I136"/>
  <c r="K136"/>
  <c r="O136"/>
  <c r="Q136"/>
  <c r="V136"/>
  <c r="G138"/>
  <c r="I138"/>
  <c r="K138"/>
  <c r="K133" s="1"/>
  <c r="M138"/>
  <c r="O138"/>
  <c r="Q138"/>
  <c r="V138"/>
  <c r="G140"/>
  <c r="I140"/>
  <c r="K140"/>
  <c r="M140"/>
  <c r="O140"/>
  <c r="Q140"/>
  <c r="V140"/>
  <c r="G142"/>
  <c r="M142" s="1"/>
  <c r="I142"/>
  <c r="K142"/>
  <c r="O142"/>
  <c r="Q142"/>
  <c r="V142"/>
  <c r="G144"/>
  <c r="M144" s="1"/>
  <c r="I144"/>
  <c r="K144"/>
  <c r="O144"/>
  <c r="Q144"/>
  <c r="V144"/>
  <c r="I145"/>
  <c r="G146"/>
  <c r="M146" s="1"/>
  <c r="M145" s="1"/>
  <c r="I146"/>
  <c r="K146"/>
  <c r="O146"/>
  <c r="Q146"/>
  <c r="Q145" s="1"/>
  <c r="V146"/>
  <c r="V145" s="1"/>
  <c r="G148"/>
  <c r="I148"/>
  <c r="K148"/>
  <c r="M148"/>
  <c r="O148"/>
  <c r="Q148"/>
  <c r="V148"/>
  <c r="G151"/>
  <c r="I151"/>
  <c r="K151"/>
  <c r="M151"/>
  <c r="O151"/>
  <c r="Q151"/>
  <c r="V151"/>
  <c r="G153"/>
  <c r="M153" s="1"/>
  <c r="I153"/>
  <c r="K153"/>
  <c r="O153"/>
  <c r="Q153"/>
  <c r="V153"/>
  <c r="G156"/>
  <c r="I156"/>
  <c r="K156"/>
  <c r="M156"/>
  <c r="O156"/>
  <c r="Q156"/>
  <c r="V156"/>
  <c r="G159"/>
  <c r="I159"/>
  <c r="K159"/>
  <c r="O159"/>
  <c r="Q159"/>
  <c r="V159"/>
  <c r="G163"/>
  <c r="M163" s="1"/>
  <c r="I163"/>
  <c r="K163"/>
  <c r="O163"/>
  <c r="Q163"/>
  <c r="V163"/>
  <c r="G164"/>
  <c r="M164" s="1"/>
  <c r="I164"/>
  <c r="K164"/>
  <c r="O164"/>
  <c r="Q164"/>
  <c r="V164"/>
  <c r="G166"/>
  <c r="I166"/>
  <c r="K166"/>
  <c r="M166"/>
  <c r="O166"/>
  <c r="Q166"/>
  <c r="V166"/>
  <c r="G168"/>
  <c r="M168" s="1"/>
  <c r="I168"/>
  <c r="K168"/>
  <c r="O168"/>
  <c r="Q168"/>
  <c r="V168"/>
  <c r="G170"/>
  <c r="I170"/>
  <c r="K170"/>
  <c r="M170"/>
  <c r="O170"/>
  <c r="Q170"/>
  <c r="Q169" s="1"/>
  <c r="V170"/>
  <c r="G172"/>
  <c r="I172"/>
  <c r="K172"/>
  <c r="M172"/>
  <c r="O172"/>
  <c r="Q172"/>
  <c r="V172"/>
  <c r="G174"/>
  <c r="M174" s="1"/>
  <c r="I174"/>
  <c r="K174"/>
  <c r="O174"/>
  <c r="Q174"/>
  <c r="V174"/>
  <c r="G175"/>
  <c r="I175"/>
  <c r="K175"/>
  <c r="M175"/>
  <c r="O175"/>
  <c r="Q175"/>
  <c r="V175"/>
  <c r="G177"/>
  <c r="M177" s="1"/>
  <c r="I177"/>
  <c r="K177"/>
  <c r="O177"/>
  <c r="Q177"/>
  <c r="V177"/>
  <c r="G179"/>
  <c r="M179" s="1"/>
  <c r="I179"/>
  <c r="K179"/>
  <c r="O179"/>
  <c r="Q179"/>
  <c r="V179"/>
  <c r="G181"/>
  <c r="M181" s="1"/>
  <c r="I181"/>
  <c r="K181"/>
  <c r="O181"/>
  <c r="Q181"/>
  <c r="V181"/>
  <c r="K182"/>
  <c r="G183"/>
  <c r="G182" s="1"/>
  <c r="I68" i="1" s="1"/>
  <c r="I183" i="12"/>
  <c r="I182" s="1"/>
  <c r="K183"/>
  <c r="O183"/>
  <c r="O182" s="1"/>
  <c r="Q183"/>
  <c r="Q182" s="1"/>
  <c r="V183"/>
  <c r="V182" s="1"/>
  <c r="G186"/>
  <c r="G185" s="1"/>
  <c r="I69" i="1" s="1"/>
  <c r="I186" i="12"/>
  <c r="I185" s="1"/>
  <c r="K186"/>
  <c r="O186"/>
  <c r="O185" s="1"/>
  <c r="Q186"/>
  <c r="Q185" s="1"/>
  <c r="V186"/>
  <c r="G190"/>
  <c r="I190"/>
  <c r="K190"/>
  <c r="M190"/>
  <c r="O190"/>
  <c r="Q190"/>
  <c r="V190"/>
  <c r="G194"/>
  <c r="M194" s="1"/>
  <c r="I194"/>
  <c r="K194"/>
  <c r="O194"/>
  <c r="Q194"/>
  <c r="V194"/>
  <c r="G197"/>
  <c r="M197" s="1"/>
  <c r="M196" s="1"/>
  <c r="I197"/>
  <c r="I196" s="1"/>
  <c r="K197"/>
  <c r="O197"/>
  <c r="Q197"/>
  <c r="Q196" s="1"/>
  <c r="V197"/>
  <c r="G202"/>
  <c r="I202"/>
  <c r="K202"/>
  <c r="M202"/>
  <c r="O202"/>
  <c r="Q202"/>
  <c r="V202"/>
  <c r="K207"/>
  <c r="G208"/>
  <c r="G207" s="1"/>
  <c r="I71" i="1" s="1"/>
  <c r="I208" i="12"/>
  <c r="I207" s="1"/>
  <c r="K208"/>
  <c r="O208"/>
  <c r="O207" s="1"/>
  <c r="Q208"/>
  <c r="Q207" s="1"/>
  <c r="V208"/>
  <c r="V207" s="1"/>
  <c r="O209"/>
  <c r="Q209"/>
  <c r="G210"/>
  <c r="G209" s="1"/>
  <c r="I72" i="1" s="1"/>
  <c r="I210" i="12"/>
  <c r="I209" s="1"/>
  <c r="K210"/>
  <c r="K209" s="1"/>
  <c r="M210"/>
  <c r="M209" s="1"/>
  <c r="O210"/>
  <c r="Q210"/>
  <c r="V210"/>
  <c r="V209" s="1"/>
  <c r="G213"/>
  <c r="M213" s="1"/>
  <c r="I213"/>
  <c r="I212" s="1"/>
  <c r="K213"/>
  <c r="K212" s="1"/>
  <c r="O213"/>
  <c r="Q213"/>
  <c r="V213"/>
  <c r="V212" s="1"/>
  <c r="G214"/>
  <c r="M214" s="1"/>
  <c r="I214"/>
  <c r="K214"/>
  <c r="O214"/>
  <c r="Q214"/>
  <c r="V214"/>
  <c r="G216"/>
  <c r="I216"/>
  <c r="K216"/>
  <c r="K215" s="1"/>
  <c r="O216"/>
  <c r="Q216"/>
  <c r="V216"/>
  <c r="G217"/>
  <c r="I217"/>
  <c r="K217"/>
  <c r="M217"/>
  <c r="O217"/>
  <c r="Q217"/>
  <c r="V217"/>
  <c r="G219"/>
  <c r="M219" s="1"/>
  <c r="I219"/>
  <c r="K219"/>
  <c r="O219"/>
  <c r="Q219"/>
  <c r="V219"/>
  <c r="G220"/>
  <c r="M220" s="1"/>
  <c r="I220"/>
  <c r="K220"/>
  <c r="O220"/>
  <c r="Q220"/>
  <c r="V220"/>
  <c r="G222"/>
  <c r="M222" s="1"/>
  <c r="I222"/>
  <c r="K222"/>
  <c r="O222"/>
  <c r="Q222"/>
  <c r="V222"/>
  <c r="G224"/>
  <c r="M224" s="1"/>
  <c r="I224"/>
  <c r="K224"/>
  <c r="O224"/>
  <c r="Q224"/>
  <c r="V224"/>
  <c r="G226"/>
  <c r="M226" s="1"/>
  <c r="M225" s="1"/>
  <c r="I226"/>
  <c r="K226"/>
  <c r="O226"/>
  <c r="Q226"/>
  <c r="V226"/>
  <c r="G229"/>
  <c r="I229"/>
  <c r="K229"/>
  <c r="M229"/>
  <c r="O229"/>
  <c r="Q229"/>
  <c r="V229"/>
  <c r="G231"/>
  <c r="I231"/>
  <c r="K231"/>
  <c r="M231"/>
  <c r="O231"/>
  <c r="Q231"/>
  <c r="V231"/>
  <c r="G233"/>
  <c r="M233" s="1"/>
  <c r="I233"/>
  <c r="K233"/>
  <c r="O233"/>
  <c r="Q233"/>
  <c r="V233"/>
  <c r="G235"/>
  <c r="I235"/>
  <c r="K235"/>
  <c r="M235"/>
  <c r="O235"/>
  <c r="Q235"/>
  <c r="V235"/>
  <c r="G237"/>
  <c r="M237" s="1"/>
  <c r="I237"/>
  <c r="K237"/>
  <c r="O237"/>
  <c r="Q237"/>
  <c r="V237"/>
  <c r="G239"/>
  <c r="M239" s="1"/>
  <c r="I239"/>
  <c r="K239"/>
  <c r="O239"/>
  <c r="Q239"/>
  <c r="V239"/>
  <c r="G242"/>
  <c r="I242"/>
  <c r="I241" s="1"/>
  <c r="K242"/>
  <c r="M242"/>
  <c r="O242"/>
  <c r="Q242"/>
  <c r="Q241" s="1"/>
  <c r="V242"/>
  <c r="G244"/>
  <c r="G241" s="1"/>
  <c r="I76" i="1" s="1"/>
  <c r="I20" s="1"/>
  <c r="I244" i="12"/>
  <c r="K244"/>
  <c r="M244"/>
  <c r="O244"/>
  <c r="Q244"/>
  <c r="V244"/>
  <c r="G246"/>
  <c r="I246"/>
  <c r="K246"/>
  <c r="M246"/>
  <c r="O246"/>
  <c r="Q246"/>
  <c r="V246"/>
  <c r="G248"/>
  <c r="M248" s="1"/>
  <c r="I248"/>
  <c r="K248"/>
  <c r="O248"/>
  <c r="Q248"/>
  <c r="V248"/>
  <c r="G250"/>
  <c r="I250"/>
  <c r="K250"/>
  <c r="M250"/>
  <c r="O250"/>
  <c r="Q250"/>
  <c r="V250"/>
  <c r="G252"/>
  <c r="M252" s="1"/>
  <c r="I252"/>
  <c r="K252"/>
  <c r="O252"/>
  <c r="Q252"/>
  <c r="V252"/>
  <c r="AE254"/>
  <c r="F40" i="1" s="1"/>
  <c r="AF254" i="12"/>
  <c r="G40" i="1" s="1"/>
  <c r="I18" l="1"/>
  <c r="O215" i="12"/>
  <c r="Q225"/>
  <c r="G133"/>
  <c r="I64" i="1" s="1"/>
  <c r="G225" i="12"/>
  <c r="I75" i="1" s="1"/>
  <c r="I19" s="1"/>
  <c r="Q212" i="12"/>
  <c r="G196"/>
  <c r="I70" i="1" s="1"/>
  <c r="M183" i="12"/>
  <c r="M182" s="1"/>
  <c r="O169"/>
  <c r="O150"/>
  <c r="K150"/>
  <c r="G121"/>
  <c r="I63" i="1" s="1"/>
  <c r="K121" i="12"/>
  <c r="I99"/>
  <c r="G64"/>
  <c r="I56" i="1" s="1"/>
  <c r="I64" i="12"/>
  <c r="V38"/>
  <c r="M36"/>
  <c r="M35" s="1"/>
  <c r="G39" i="1"/>
  <c r="G42" s="1"/>
  <c r="G25" s="1"/>
  <c r="A25" s="1"/>
  <c r="A26" s="1"/>
  <c r="G26" s="1"/>
  <c r="G215" i="12"/>
  <c r="I74" i="1" s="1"/>
  <c r="I169" i="12"/>
  <c r="O121"/>
  <c r="Q38"/>
  <c r="M13"/>
  <c r="G13"/>
  <c r="I50" i="1" s="1"/>
  <c r="I16" s="1"/>
  <c r="I21" s="1"/>
  <c r="F39"/>
  <c r="F42" s="1"/>
  <c r="G23" s="1"/>
  <c r="A23" s="1"/>
  <c r="A24" s="1"/>
  <c r="G24" s="1"/>
  <c r="A27" s="1"/>
  <c r="A29" s="1"/>
  <c r="G29" s="1"/>
  <c r="G27" s="1"/>
  <c r="K169" i="12"/>
  <c r="V133"/>
  <c r="O241"/>
  <c r="K241"/>
  <c r="I225"/>
  <c r="V185"/>
  <c r="V169"/>
  <c r="I150"/>
  <c r="O133"/>
  <c r="Q121"/>
  <c r="V64"/>
  <c r="O225"/>
  <c r="Q215"/>
  <c r="G150"/>
  <c r="I66" i="1" s="1"/>
  <c r="K145" i="12"/>
  <c r="Q133"/>
  <c r="V121"/>
  <c r="K99"/>
  <c r="K38"/>
  <c r="M28"/>
  <c r="K13"/>
  <c r="I13"/>
  <c r="K225"/>
  <c r="K196"/>
  <c r="Q150"/>
  <c r="I116"/>
  <c r="K83"/>
  <c r="O64"/>
  <c r="M216"/>
  <c r="M215" s="1"/>
  <c r="M212"/>
  <c r="M208"/>
  <c r="M207" s="1"/>
  <c r="O196"/>
  <c r="G169"/>
  <c r="I67" i="1" s="1"/>
  <c r="V150" i="12"/>
  <c r="O145"/>
  <c r="Q99"/>
  <c r="Q64"/>
  <c r="M7"/>
  <c r="G41" i="1"/>
  <c r="H41" s="1"/>
  <c r="I41" s="1"/>
  <c r="V99" i="12"/>
  <c r="Q83"/>
  <c r="M52"/>
  <c r="G38"/>
  <c r="I53" i="1" s="1"/>
  <c r="F41"/>
  <c r="I215" i="12"/>
  <c r="V196"/>
  <c r="V83"/>
  <c r="I38"/>
  <c r="O28"/>
  <c r="O13"/>
  <c r="V241"/>
  <c r="V225"/>
  <c r="V215"/>
  <c r="O212"/>
  <c r="K185"/>
  <c r="I133"/>
  <c r="I121"/>
  <c r="Q13"/>
  <c r="H40" i="1"/>
  <c r="I40" s="1"/>
  <c r="M133" i="12"/>
  <c r="M241"/>
  <c r="M83"/>
  <c r="M169"/>
  <c r="M186"/>
  <c r="M185" s="1"/>
  <c r="M159"/>
  <c r="M150" s="1"/>
  <c r="M130"/>
  <c r="M121" s="1"/>
  <c r="M76"/>
  <c r="M64" s="1"/>
  <c r="M117"/>
  <c r="M116" s="1"/>
  <c r="M105"/>
  <c r="M99" s="1"/>
  <c r="M88"/>
  <c r="M39"/>
  <c r="M38" s="1"/>
  <c r="G212"/>
  <c r="I73" i="1" s="1"/>
  <c r="G145" i="12"/>
  <c r="I65" i="1" s="1"/>
  <c r="G119" i="12"/>
  <c r="I62" i="1" s="1"/>
  <c r="I17" s="1"/>
  <c r="G28" i="12"/>
  <c r="I51" i="1" s="1"/>
  <c r="J28"/>
  <c r="J26"/>
  <c r="G38"/>
  <c r="F38"/>
  <c r="J23"/>
  <c r="J24"/>
  <c r="J25"/>
  <c r="J27"/>
  <c r="E24"/>
  <c r="E26"/>
  <c r="G28" l="1"/>
  <c r="H39"/>
  <c r="H42" s="1"/>
  <c r="G254" i="12"/>
  <c r="I77" i="1"/>
  <c r="J71" s="1"/>
  <c r="I39"/>
  <c r="I42" s="1"/>
  <c r="J40" s="1"/>
  <c r="J52" l="1"/>
  <c r="J64"/>
  <c r="J65"/>
  <c r="J63"/>
  <c r="J67"/>
  <c r="J58"/>
  <c r="J60"/>
  <c r="J62"/>
  <c r="J49"/>
  <c r="J77" s="1"/>
  <c r="J53"/>
  <c r="J51"/>
  <c r="J73"/>
  <c r="J57"/>
  <c r="J61"/>
  <c r="J59"/>
  <c r="J56"/>
  <c r="J68"/>
  <c r="J70"/>
  <c r="J66"/>
  <c r="J75"/>
  <c r="J55"/>
  <c r="J72"/>
  <c r="J74"/>
  <c r="J69"/>
  <c r="J76"/>
  <c r="J50"/>
  <c r="J54"/>
  <c r="J39"/>
  <c r="J42" s="1"/>
  <c r="J4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mechp</author>
  </authors>
  <commentList>
    <comment ref="S5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5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<sst xmlns="http://schemas.openxmlformats.org/spreadsheetml/2006/main" count="1390" uniqueCount="491">
  <si>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</si>
  <si>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</si>
  <si>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</si>
  <si>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</si>
  <si>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</si>
  <si>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</si>
  <si>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</si>
  <si>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</si>
  <si>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</si>
  <si>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</si>
  <si>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</si>
  <si>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</si>
  <si>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</si>
  <si>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</si>
  <si>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</si>
  <si>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</si>
  <si>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</si>
  <si>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</si>
  <si>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</si>
  <si>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</si>
  <si>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</si>
  <si>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</si>
  <si>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</si>
  <si>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</si>
  <si>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</si>
  <si>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</si>
  <si>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</si>
  <si>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</si>
  <si>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</si>
  <si>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</si>
  <si>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</si>
  <si>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</si>
  <si>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</si>
  <si>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</si>
  <si>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</si>
  <si>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</si>
  <si>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</si>
  <si>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</si>
  <si>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</si>
  <si>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</si>
  <si>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Zastřešení atria Slezské university v Opavě</t>
  </si>
  <si>
    <t>02</t>
  </si>
  <si>
    <t>Aktualizace únor 2024</t>
  </si>
  <si>
    <t>PM-19-032</t>
  </si>
  <si>
    <t>Slezská univerzita v Opavě</t>
  </si>
  <si>
    <t>Na Rybníčku 626/1</t>
  </si>
  <si>
    <t>Opava-Předměstí</t>
  </si>
  <si>
    <t>74601</t>
  </si>
  <si>
    <t>47813059</t>
  </si>
  <si>
    <t>CZ47813059</t>
  </si>
  <si>
    <t>ATELIER 38 s.r.o.</t>
  </si>
  <si>
    <t>Porážková 1424/20</t>
  </si>
  <si>
    <t>Ostrava-Moravská Ostrava</t>
  </si>
  <si>
    <t>70200</t>
  </si>
  <si>
    <t>25858343</t>
  </si>
  <si>
    <t>CZ25858343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</si>
  <si>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</si>
  <si>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</si>
  <si>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</si>
  <si>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</si>
  <si>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</si>
  <si>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</si>
  <si>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</si>
  <si>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</si>
  <si>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</si>
  <si>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</si>
  <si>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</si>
  <si>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</si>
  <si>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</si>
  <si>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</si>
  <si>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</si>
  <si>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</si>
  <si>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</si>
  <si>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</si>
  <si>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</si>
  <si>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</si>
  <si>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</si>
  <si>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</si>
  <si>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</si>
  <si>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</si>
  <si>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</si>
  <si>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</si>
  <si>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</si>
  <si>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720</t>
  </si>
  <si>
    <t>Zdravotechnická instalace</t>
  </si>
  <si>
    <t>728</t>
  </si>
  <si>
    <t>Vzduchotechnika</t>
  </si>
  <si>
    <t>730</t>
  </si>
  <si>
    <t>Ústřední vytápění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</si>
  <si>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</si>
  <si>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</si>
  <si>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</si>
  <si>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</si>
  <si>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</si>
  <si>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</si>
  <si>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</si>
  <si>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</si>
  <si>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</si>
  <si>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</si>
  <si>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</si>
  <si>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</si>
  <si>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</si>
  <si>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</si>
  <si>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</si>
  <si>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</si>
  <si>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</si>
  <si>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</si>
  <si>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</si>
  <si>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</si>
  <si>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</si>
  <si>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</si>
  <si>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</si>
  <si>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</si>
  <si>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</si>
  <si>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</si>
  <si>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</si>
  <si>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</si>
  <si>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</si>
  <si>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</si>
  <si>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</si>
  <si>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</si>
  <si>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</si>
  <si>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</si>
  <si>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</si>
  <si>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</si>
  <si>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</si>
  <si>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</si>
  <si>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</si>
  <si>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</si>
  <si>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</si>
  <si>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</si>
  <si>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</si>
  <si>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</si>
  <si>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</si>
  <si>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</si>
  <si>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</si>
  <si>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</si>
  <si>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</si>
  <si>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</si>
  <si>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</si>
  <si>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</si>
  <si>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</si>
  <si>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</si>
  <si>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347015111R00</t>
  </si>
  <si>
    <t>Předstěna SDK,tl.65mm,oc.kce CW,1x RB 12,5mm,izol.</t>
  </si>
  <si>
    <t>m2</t>
  </si>
  <si>
    <t>RTS 24/ I</t>
  </si>
  <si>
    <t>Práce</t>
  </si>
  <si>
    <t>Běžná</t>
  </si>
  <si>
    <t>POL1_</t>
  </si>
  <si>
    <t>M 224a - nová budova : 3,65*12,33-6,45*2,3+0,1*(6,45+2,3*2)</t>
  </si>
  <si>
    <t>VV</t>
  </si>
  <si>
    <t>3421701</t>
  </si>
  <si>
    <t>Dodávka a montáž opláštění sendvičovým panalem, tl. 200 mm</t>
  </si>
  <si>
    <t>Vlastní</t>
  </si>
  <si>
    <t>Indiv</t>
  </si>
  <si>
    <t>Dodávka a montáž opláštění. Včetně všech klempířských a zámečnických výrobků. Přesná specifikace viz. PD. Včetně montážních plošin.</t>
  </si>
  <si>
    <t>POP</t>
  </si>
  <si>
    <t>5,3*9,51-3,095*2,35-1,41*2,35</t>
  </si>
  <si>
    <t>342264516RT2</t>
  </si>
  <si>
    <t>Revizní dvířka Promat do SDK podhledu, 600x600 mm typ SP, požární odolnost EI 30</t>
  </si>
  <si>
    <t>kus</t>
  </si>
  <si>
    <t>416026222R00</t>
  </si>
  <si>
    <t>Podhled SDK,ocel.dvouúrov.kříž.rošt, 2x RF 12,5 mm</t>
  </si>
  <si>
    <t>s úpravou rohů, koutů a hran konstrukcí, přebroušení a tmelení spár,</t>
  </si>
  <si>
    <t>M 191 : 12,765*10,5-2,95*1,85</t>
  </si>
  <si>
    <t>416051291R00</t>
  </si>
  <si>
    <t>Podhled,2úr.oc.rošt,Rigiton RL12/25 Q tl.12,5,izol</t>
  </si>
  <si>
    <t>M 224a : 133,81</t>
  </si>
  <si>
    <t>416093122R00</t>
  </si>
  <si>
    <t>Čelo podhledu SDK, v.do 500 mm, 1xCD, 2xRF 12,5 mm</t>
  </si>
  <si>
    <t>bez dodávky izolace</t>
  </si>
  <si>
    <t>M 191 : 0,5*(12,765+10,5)</t>
  </si>
  <si>
    <t>416091082R00</t>
  </si>
  <si>
    <t>Příplatek k podhledu sádrokart. za plochu do 5 m2</t>
  </si>
  <si>
    <t>4441701</t>
  </si>
  <si>
    <t>Dodávka a montáž stropní kce. z sendvičových panelů, tl. 208 mm</t>
  </si>
  <si>
    <t>Dodávka a montáž stropní kce. Včetně všech klempířských a zámečnických výrobků. Přesná specifikace viz. PD. Včetně montážních plošin.</t>
  </si>
  <si>
    <t>nová střecha : 11,52*9,41</t>
  </si>
  <si>
    <t>612425931R00</t>
  </si>
  <si>
    <t>Omítka vápenná vnitřního ostění - štuková</t>
  </si>
  <si>
    <t>bourané okna 2.NP : 5*((0,2+0,95+0,2)*(1,25+3,14*2))</t>
  </si>
  <si>
    <t>měněné okno 254a : (0,2+0,2)*(6,45+2,3*2)</t>
  </si>
  <si>
    <t>622412322R00</t>
  </si>
  <si>
    <t>Nátěr stěn vnitřních, slož.3-4 , Weber, minerální</t>
  </si>
  <si>
    <t>včetně penetrace podkladu</t>
  </si>
  <si>
    <t>M 224a - stará budova : 3,65*(12,33+10,28)-5*1,25*3,14</t>
  </si>
  <si>
    <t>622491141R00</t>
  </si>
  <si>
    <t>Nátěr fasády hydrofobní Hydrofuge Incolore 1 x</t>
  </si>
  <si>
    <t>fasáda staré budovy - okolo nové terasy : 0,3*(12,33+10,28)</t>
  </si>
  <si>
    <t>631311121R00</t>
  </si>
  <si>
    <t>Doplnění mazanin betonem do 1 m2, do tl. 8 cm</t>
  </si>
  <si>
    <t>m3</t>
  </si>
  <si>
    <t>bourané okna 2.NP : 5*(0,05*1,25*0,65)</t>
  </si>
  <si>
    <t>631571010R00</t>
  </si>
  <si>
    <t>Zřízení násypu, podlahy nebo střechy, bez dodávky</t>
  </si>
  <si>
    <t>střešní terasa - 321a : 0,06*4*(3,05*2,775)</t>
  </si>
  <si>
    <t>632922991R00</t>
  </si>
  <si>
    <t>Kladení dlaždic na terče, čelní - zádržná lišta</t>
  </si>
  <si>
    <t>m</t>
  </si>
  <si>
    <t>střešní terasa - 321a : 11,52*2+9,41*2+4*(3,05*2+2,775*2)</t>
  </si>
  <si>
    <t>632922953RT4</t>
  </si>
  <si>
    <t>Kladení dlaždic 60x60 cm na stavitel. terče plast. výškově stavitelné podstavce 110-150 mm</t>
  </si>
  <si>
    <t>střešní terasa - 321a : 11,52*9,41-4*(3,05*2,775)</t>
  </si>
  <si>
    <t>montážní pás - zpětně použitý materiál : 3,0*9,73</t>
  </si>
  <si>
    <t>58333670R</t>
  </si>
  <si>
    <t>Kamenivo těžené frakce 16-22 mm kačírek praný Big bag 1000 kg</t>
  </si>
  <si>
    <t>kg</t>
  </si>
  <si>
    <t>SPCM</t>
  </si>
  <si>
    <t>Specifikace</t>
  </si>
  <si>
    <t>POL3_</t>
  </si>
  <si>
    <t>střešní terasa - 321a : 0,06*4*(3,05*2,775)*1800*1,05</t>
  </si>
  <si>
    <t>592453333R</t>
  </si>
  <si>
    <t>Dlaždice betonová 60x60x6 cm hladká standard šedá</t>
  </si>
  <si>
    <t>RTS 22/ I</t>
  </si>
  <si>
    <t>RTS 20/ I</t>
  </si>
  <si>
    <t>střešní terasa - 321a : (11,52*9,41-4*(3,05*2,775))*1,1</t>
  </si>
  <si>
    <t>6400001</t>
  </si>
  <si>
    <t>Dodávka a montáž hlinikového zasklení s požární odolností</t>
  </si>
  <si>
    <t xml:space="preserve">m2    </t>
  </si>
  <si>
    <t>okno 254a : 6,45*2,3</t>
  </si>
  <si>
    <t>nové výplně 224a : 2,35*(3,095+1,41)+4,135*1,02</t>
  </si>
  <si>
    <t>výplně mezi 224 a 224a : 5*(1,25*3,14)</t>
  </si>
  <si>
    <t>6400002</t>
  </si>
  <si>
    <t>Dodávka a montáž pochuzího zasklení s požární odolností střešní světlík</t>
  </si>
  <si>
    <t>střešní světlík : 1,12*(11,52+10,53)</t>
  </si>
  <si>
    <t>952901111R00</t>
  </si>
  <si>
    <t>Vyčištění budov o výšce podlaží do 4 m</t>
  </si>
  <si>
    <t>M 191 : 13,5*11,0</t>
  </si>
  <si>
    <t>ostatní : 100</t>
  </si>
  <si>
    <t>113106121R00</t>
  </si>
  <si>
    <t>Rozebrání dlažeb z betonových dlaždic na sucho na stavitelných terčích</t>
  </si>
  <si>
    <t>stávající terasa 2.NP : 12,5*9,73</t>
  </si>
  <si>
    <t>montážní pás : 3,0*9,73</t>
  </si>
  <si>
    <t>965082923R00</t>
  </si>
  <si>
    <t>Odstranění násypu tl. do 10 cm, plocha nad 2 m2</t>
  </si>
  <si>
    <t>stávající terasa 2.NP : 0,05*(0,45*(12,49+10,53)+0,35*12,49)</t>
  </si>
  <si>
    <t>968061112R00</t>
  </si>
  <si>
    <t>Vyvěšení dřevěných okenních křídel pl. do 1,5 m2</t>
  </si>
  <si>
    <t>bourané okna 2.NP : 4*5</t>
  </si>
  <si>
    <t>968062356R00</t>
  </si>
  <si>
    <t>Vybourání dřevěných rámů oken dvojitých pl. 4 m2</t>
  </si>
  <si>
    <t>bourané okna 2.NP : 5*(1,25*2,34)</t>
  </si>
  <si>
    <t>968072747R00</t>
  </si>
  <si>
    <t>Vybourání kovových stěn výkladních pl. nad 4 m2</t>
  </si>
  <si>
    <t>968095001R00</t>
  </si>
  <si>
    <t>Bourání parapetů dřevěných š. do 25 cm</t>
  </si>
  <si>
    <t>bourané okna 2.NP : 1,25*5</t>
  </si>
  <si>
    <t>971033561R00</t>
  </si>
  <si>
    <t>Vybourání otv. zeď cihel. pl.1 m2, tl.60 cm, MVC</t>
  </si>
  <si>
    <t>Včetně pomocného lešení o výšce podlahy do 1900 mm a pro zatížení do 1,5 kPa  (150 kg/m2).</t>
  </si>
  <si>
    <t>bourané okna 2.NP : 5*(0,65*1,25*0,8)</t>
  </si>
  <si>
    <t>999281108R00</t>
  </si>
  <si>
    <t>Přesun hmot pro opravy a údržbu do výšky 12 m</t>
  </si>
  <si>
    <t>t</t>
  </si>
  <si>
    <t>Přesun hmot</t>
  </si>
  <si>
    <t>POL7_</t>
  </si>
  <si>
    <t>712300831R00</t>
  </si>
  <si>
    <t>Odstranění ochranné vrstvy střech do 10°</t>
  </si>
  <si>
    <t>stávající terasa 2.NP : 12,94*10,53</t>
  </si>
  <si>
    <t>712300832R00</t>
  </si>
  <si>
    <t>Odstranění povlakové krytiny střech do 10° 2vrstvé</t>
  </si>
  <si>
    <t>zřízení nové vpustě a přespádování : 6</t>
  </si>
  <si>
    <t>712341559RV1</t>
  </si>
  <si>
    <t>Povlaková krytina střech do 10°, NAIP přitavením 1 vrstva - včetně dodávky Elastek 40 special dekor</t>
  </si>
  <si>
    <t>712351111RT5</t>
  </si>
  <si>
    <t>Povlaková krytina střech do 10°,samolepicím pásem včetně dodávky asfal.pásu Glastek 30 sticker ultra</t>
  </si>
  <si>
    <t>RTS 23/ I</t>
  </si>
  <si>
    <t>721231143RT4</t>
  </si>
  <si>
    <t>Vtok terasový TW pod dlažbou, zateplení 220 mm průměr 75-125 mm</t>
  </si>
  <si>
    <t>zřízení nové vpustě : 1</t>
  </si>
  <si>
    <t>721234116R00</t>
  </si>
  <si>
    <t>Vtok střešní HL64BH pochůz. střechy, vodor. odtok</t>
  </si>
  <si>
    <t>bezpečnostní přepad : 1</t>
  </si>
  <si>
    <t>998712102R00</t>
  </si>
  <si>
    <t>Přesun hmot pro povlakové krytiny, výšky do 12 m</t>
  </si>
  <si>
    <t>713111121RT1</t>
  </si>
  <si>
    <t>Izolace tepelné stropů rovných spodem, drátem 1 vrstva - materiál ve specifikaci</t>
  </si>
  <si>
    <t>M 191 : 12,765*10,5-2,95*1,85+0,5*(12,765+10,5)</t>
  </si>
  <si>
    <t>713141125R00</t>
  </si>
  <si>
    <t>Izolace tepelná střech, desky, na lepidlo PUK</t>
  </si>
  <si>
    <t>RTS 23/ II</t>
  </si>
  <si>
    <t>Včetně očištění podkladu od nesoudržných vrstev.</t>
  </si>
  <si>
    <t>nová střecha - spádové klíny : 0,2*11,52*9,41</t>
  </si>
  <si>
    <t>713182211RT3</t>
  </si>
  <si>
    <t xml:space="preserve">Izolace polystyrénová foukaná do dutin stropů </t>
  </si>
  <si>
    <t>M 224a : 0,15*133,81</t>
  </si>
  <si>
    <t>7130001</t>
  </si>
  <si>
    <t>Úprava spádových klínů a doplnění tepelné izolace po montáží nové vpusti včetně dodávky materiálu</t>
  </si>
  <si>
    <t>soubor</t>
  </si>
  <si>
    <t>28375972R</t>
  </si>
  <si>
    <t>Deska spádová EPS 150</t>
  </si>
  <si>
    <t>nová střecha - spádové klíny : 0,2*11,52*9,41*1,1</t>
  </si>
  <si>
    <t>63150840R</t>
  </si>
  <si>
    <t>Deska izolační ISOVER ORSET 1000x625 tl. 40 mm</t>
  </si>
  <si>
    <t>RTS 19/ I</t>
  </si>
  <si>
    <t>M 191 : (12,765*10,5-2,95*1,85+0,5*(12,765+10,5))*1,05</t>
  </si>
  <si>
    <t>998713102R00</t>
  </si>
  <si>
    <t>Přesun hmot pro izolace tepelné, výšky do 12 m</t>
  </si>
  <si>
    <t>7200001</t>
  </si>
  <si>
    <t>Dodávka a montáž zdravotechnických instalací</t>
  </si>
  <si>
    <t>Obsahuje rozvody vnitřní kanalizace + vodoistalace a zařizovací předměty.</t>
  </si>
  <si>
    <t>7280001</t>
  </si>
  <si>
    <t>Dodávka a montáž vzduchotechniky</t>
  </si>
  <si>
    <t>7280002</t>
  </si>
  <si>
    <t>Dodávka a montáž klimatizační techniky</t>
  </si>
  <si>
    <t>7300001</t>
  </si>
  <si>
    <t>Dodávka a montáž vytápění</t>
  </si>
  <si>
    <t>762512125R00</t>
  </si>
  <si>
    <t>Položení podlah. desek ve dvou vrstvách šroubovan.</t>
  </si>
  <si>
    <t>762526110RT2</t>
  </si>
  <si>
    <t>Položení polštářů pod podlahy rozteče do 65 cm včetně dodávky řeziva, polštáře 80 x 50 mm</t>
  </si>
  <si>
    <t>M 224a - roznášecí rošt : 133,81</t>
  </si>
  <si>
    <t>762526130RT2</t>
  </si>
  <si>
    <t>Položení polštářů pod podlahy rozteče do 100 cm včetně dodávky řeziva, polštáře 80 x 50 mm</t>
  </si>
  <si>
    <t>M 224a - srovnávací rošt : 133,81</t>
  </si>
  <si>
    <t>762595000R00</t>
  </si>
  <si>
    <t>Spojovací a ochranné prostředky k položení podlah</t>
  </si>
  <si>
    <t>M 224a : 0,022*2*133,81</t>
  </si>
  <si>
    <t>60726016.AR</t>
  </si>
  <si>
    <t>Deska dřevoštěpková OSB 3 N - 4PD tl. 22 mm</t>
  </si>
  <si>
    <t>M 224a : 133,81*1,1</t>
  </si>
  <si>
    <t>998762102R00</t>
  </si>
  <si>
    <t>Přesun hmot pro tesařské konstrukce, výšky do 12 m</t>
  </si>
  <si>
    <t>764813320R00</t>
  </si>
  <si>
    <t>Lemování zdí ploch.střech, lak.Pz plech, rš 250 mm</t>
  </si>
  <si>
    <t>nová střecha : 11,52+9,41</t>
  </si>
  <si>
    <t>764813340R00</t>
  </si>
  <si>
    <t>Lemování zdí ploch.střech, lak.Pz plech, rš 400 mm</t>
  </si>
  <si>
    <t>nová střecha - spádové klíny : 12,64*2+10,53*2</t>
  </si>
  <si>
    <t>764334850R00</t>
  </si>
  <si>
    <t>Demontáž lemování zdí plochých střech,rš 500 mm</t>
  </si>
  <si>
    <t>stávající terasa 2.NP : 12,49+10,53+12,49</t>
  </si>
  <si>
    <t>764410850R00</t>
  </si>
  <si>
    <t>Demontáž oplechování parapetů,rš od 100 do 330 mm</t>
  </si>
  <si>
    <t>bourané okna 2.NP : 1,4*5</t>
  </si>
  <si>
    <t>764330001</t>
  </si>
  <si>
    <t>Demontáž kačírkové líšty na ploché střeše</t>
  </si>
  <si>
    <t>stávající terasa 2.NP : 12,5*2+9,73</t>
  </si>
  <si>
    <t>998764102R00</t>
  </si>
  <si>
    <t>Přesun hmot pro klempířské konstr., výšky do 12 m</t>
  </si>
  <si>
    <t>766411812R00</t>
  </si>
  <si>
    <t>Demontáž obložení stěn panely velikosti nad 1,5 m2</t>
  </si>
  <si>
    <t>stávající fasáda na nové budově v prostoru kavárny : 4,2*5,65</t>
  </si>
  <si>
    <t>766411822R00</t>
  </si>
  <si>
    <t>Demontáž podkladových roštů obložení stěn</t>
  </si>
  <si>
    <t>767995108R00</t>
  </si>
  <si>
    <t>Výroba a montáž kov. atypických konstr. nad 500 kg</t>
  </si>
  <si>
    <t>nová ocelová konstrukce : 13000</t>
  </si>
  <si>
    <t>7670001</t>
  </si>
  <si>
    <t>Dodávka a montáž fasádního obkladu - trapézový plech, pozinkovaná úprava kotvený do stěnového panelu</t>
  </si>
  <si>
    <t>Dodávka a montáž plošných obkladových prvků, lemovací prvky, spojovací materiál.</t>
  </si>
  <si>
    <t>5,3*9,51+1,0*9,51-3,095*2,35-1,41*2,35</t>
  </si>
  <si>
    <t>7670002</t>
  </si>
  <si>
    <t>Dodávka a montáž ocelového boxu na kačírek</t>
  </si>
  <si>
    <t xml:space="preserve">ks    </t>
  </si>
  <si>
    <t>Nerezový box o rozměru 3005x2775 mm, hloubky 60 mm osazený na stavitelných terčích. Děrované stěny a podlaha. Přesná specifikace dle PD</t>
  </si>
  <si>
    <t>střešní terasa - 321a : 4</t>
  </si>
  <si>
    <t>7670003</t>
  </si>
  <si>
    <t>Materiálová výměna stupnic a podest schodiště</t>
  </si>
  <si>
    <t>Obklad schodištóvých stupňů a podest z pororoštu hliníkovým protiskluzným plechem.</t>
  </si>
  <si>
    <t>stupně : 2*(14*1,2*0,35)</t>
  </si>
  <si>
    <t>podesty : 4*(2,8*1,6-0,3*0,4)</t>
  </si>
  <si>
    <t>7670004</t>
  </si>
  <si>
    <t>Úprava a doplnění stávající ocelového zábradlí venkovního schodiště</t>
  </si>
  <si>
    <t>7670005</t>
  </si>
  <si>
    <t>Dodávka a montáž propojení terasy a schodiště</t>
  </si>
  <si>
    <t>Ocelová konstrukce dle PD.</t>
  </si>
  <si>
    <t>1340001</t>
  </si>
  <si>
    <t>Ocel hrubá, jakost oceli S235 11375</t>
  </si>
  <si>
    <t>nová ocelová konstrukce : 13,0*1,08</t>
  </si>
  <si>
    <t>998767102R00</t>
  </si>
  <si>
    <t>Přesun hmot pro zámečnické konstr., výšky do 12 m</t>
  </si>
  <si>
    <t>771101210RT1</t>
  </si>
  <si>
    <t>Penetrace podkladu pod dlažby penetrační nátěr Primer G</t>
  </si>
  <si>
    <t>POL1_7</t>
  </si>
  <si>
    <t>bourané okna 2.NP : 5*(0,95*1,25)</t>
  </si>
  <si>
    <t>771475014RT2</t>
  </si>
  <si>
    <t>Obklad soklíků keram.rovných, tmel,výška 10 cm Adesilex P 22 (Mapei), Keracolor FF (spár.hmota)</t>
  </si>
  <si>
    <t>bourané okna 2.NP : 5*(0,95*2)</t>
  </si>
  <si>
    <t>771479001R00</t>
  </si>
  <si>
    <t>Řezání dlaždic keramických pro soklíky</t>
  </si>
  <si>
    <t>771575111RT1</t>
  </si>
  <si>
    <t>Montáž podlah keram.,hladké, tmel, 45x45 cm weberfor profiflex (lep),webercolor perfect (sp)</t>
  </si>
  <si>
    <t>RTS 20/ II</t>
  </si>
  <si>
    <t>771578011RT3</t>
  </si>
  <si>
    <t>Spára podlaha - stěna, silikonem Mapesil AC (fa Mapei)</t>
  </si>
  <si>
    <t>vč. dodávky a montáže silikonu.</t>
  </si>
  <si>
    <t>771-A</t>
  </si>
  <si>
    <t>Dlažba dle výběru investora</t>
  </si>
  <si>
    <t>POL3_1</t>
  </si>
  <si>
    <t>bourané okna 2.NP : 5*(0,95*1,25)*1,1</t>
  </si>
  <si>
    <t>998771102R00</t>
  </si>
  <si>
    <t>Přesun hmot pro podlahy z dlaždic, výšky do 12 m</t>
  </si>
  <si>
    <t>775540040RA0</t>
  </si>
  <si>
    <t>Podlaha lamelová, nášlap vinyl, podložka Adipan</t>
  </si>
  <si>
    <t>Agregovaná položka</t>
  </si>
  <si>
    <t>POL2_</t>
  </si>
  <si>
    <t>783122110R00</t>
  </si>
  <si>
    <t>Nátěr syntetický OK "A" dvojnásobný</t>
  </si>
  <si>
    <t>nová ocelová konstrukce : 158*1,25+29,64*1,61+9,9*0,546+16,5*0,319+7,8*0,319+23,24*0,688+6,64*0,688</t>
  </si>
  <si>
    <t>ocelové sloupy M 191 : 0,858*3,0*17</t>
  </si>
  <si>
    <t>ostatní : 20</t>
  </si>
  <si>
    <t>783122710R00</t>
  </si>
  <si>
    <t>Nátěr syntetický OK "A" základní</t>
  </si>
  <si>
    <t>7830001</t>
  </si>
  <si>
    <t>Nástřik ocelových konstrukcí protipožární EI 30</t>
  </si>
  <si>
    <t>784191101R00</t>
  </si>
  <si>
    <t>Penetrace podkladu univerzální Primalex 1x</t>
  </si>
  <si>
    <t>bourané okna 2.NP : 5*((0,5+0,95)*(1,25+3,14*2))</t>
  </si>
  <si>
    <t>podhled M 224a : 133,81</t>
  </si>
  <si>
    <t>měněné okno 254a : 0,5*(6,45+2,3*2)</t>
  </si>
  <si>
    <t>784195212R00</t>
  </si>
  <si>
    <t>Malba Primalex Plus, bílá, bez penetrace, 2 x</t>
  </si>
  <si>
    <t>M210001</t>
  </si>
  <si>
    <t>Dodávka a montáž elektroinstalace</t>
  </si>
  <si>
    <t>M220001</t>
  </si>
  <si>
    <t>Dodávka a montáž slaboproudé elektroinstalace viz samostatný propočet</t>
  </si>
  <si>
    <t>EPS + PZTS + Evakuační rozhlas + CCTV+ Kabelové trasy</t>
  </si>
  <si>
    <t>M990001</t>
  </si>
  <si>
    <t>Dodávka a montáž vybavení interiéru</t>
  </si>
  <si>
    <t>M990002</t>
  </si>
  <si>
    <t>Dodávka a montáž hasících přístrojů, autonomních čidel a unikové značení dle PBŘ</t>
  </si>
  <si>
    <t>979011211R00</t>
  </si>
  <si>
    <t>Svislá doprava suti a vybour. hmot za 2.NP nošením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</si>
  <si>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</si>
  <si>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</si>
  <si>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</si>
  <si>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</si>
  <si>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</si>
  <si>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</si>
  <si>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</si>
  <si>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</si>
  <si>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</si>
  <si>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kategorie 17 09 04 smíšené stavební a demoliční odpady</t>
  </si>
  <si>
    <t>979087312R00</t>
  </si>
  <si>
    <t>Vodorovné přemístění vyb. hmot nošením do 10 m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</si>
  <si>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</si>
  <si>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</si>
  <si>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</si>
  <si>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005111020R</t>
  </si>
  <si>
    <t>Vytyčení stavby</t>
  </si>
  <si>
    <t>Soubor</t>
  </si>
  <si>
    <t>VRN</t>
  </si>
  <si>
    <t>POL99_8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</si>
  <si>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</si>
  <si>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</si>
  <si>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</si>
  <si>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</si>
  <si>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</si>
  <si>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</si>
  <si>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</si>
  <si>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</si>
  <si>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</si>
  <si>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</si>
  <si>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</si>
  <si>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</si>
  <si>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</si>
  <si>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</si>
  <si>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005123010R</t>
  </si>
  <si>
    <t>Extrémní místo provádění</t>
  </si>
  <si>
    <t>POL99_1</t>
  </si>
  <si>
    <t>Náklady na ztížené provádění stavebních prací v neobvyklém a práci ztěžujícím prostředí.</t>
  </si>
  <si>
    <t>005124010R</t>
  </si>
  <si>
    <t>Koordinační činnost</t>
  </si>
  <si>
    <t>Koordinace stavebních a technologických dodávek stavby.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</si>
  <si>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</si>
  <si>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</si>
  <si>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</si>
  <si>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</si>
  <si>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</si>
  <si>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</si>
  <si>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</si>
  <si>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</si>
  <si>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náklady spojené s provedením všech technickými normami předepsaných zkoušek a revizí stavebních konstrukcí nebo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</si>
  <si>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</si>
  <si>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</si>
  <si>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</si>
  <si>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</si>
  <si>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</si>
  <si>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</si>
  <si>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005261030R</t>
  </si>
  <si>
    <t>Finanční rezerva pro stavební práce vyplývající z dokumentace pro realizaci stavby</t>
  </si>
  <si>
    <t>SUM</t>
  </si>
  <si>
    <t>Poznámky uchazeče k zadání</t>
  </si>
  <si>
    <t>POPUZIV</t>
  </si>
  <si>
    <t>Geodetické zaměření rohů stavby, stabilizace bodů a sestavení laviček.</t>
  </si>
  <si>
    <t>END</t>
  </si>
  <si>
    <t>Petr Měch</t>
  </si>
  <si>
    <t xml:space="preserve">Položkový propočet </t>
  </si>
  <si>
    <t>Položkový propočet stavby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</si>
</sst>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2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right" vertical="center"/>
    </xf>
    <xf numFmtId="4" fontId="10" fillId="0" borderId="6" xfId="0" applyNumberFormat="1" applyFont="1" applyBorder="1" applyAlignment="1">
      <alignment horizontal="right" vertical="center"/>
    </xf>
    <xf numFmtId="4" fontId="10" fillId="0" borderId="18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0" fillId="0" borderId="15" xfId="0" applyNumberFormat="1" applyFont="1" applyBorder="1" applyAlignment="1">
      <alignment horizontal="right" vertical="center" indent="1"/>
    </xf>
    <xf numFmtId="4" fontId="10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0" fillId="0" borderId="15" xfId="0" applyNumberFormat="1" applyFont="1" applyBorder="1" applyAlignment="1">
      <alignment horizontal="right" vertical="center"/>
    </xf>
    <xf numFmtId="4" fontId="10" fillId="0" borderId="12" xfId="0" applyNumberFormat="1" applyFont="1" applyBorder="1" applyAlignment="1">
      <alignment horizontal="right" vertical="center"/>
    </xf>
    <xf numFmtId="4" fontId="10" fillId="0" borderId="15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4" fontId="10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9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" fontId="11" fillId="2" borderId="7" xfId="0" applyNumberFormat="1" applyFont="1" applyFill="1" applyBorder="1" applyAlignment="1">
      <alignment horizontal="right" vertical="center"/>
    </xf>
    <xf numFmtId="2" fontId="11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4" borderId="30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5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5" fillId="0" borderId="0" xfId="0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165" fontId="15" fillId="0" borderId="0" xfId="0" applyNumberFormat="1" applyFont="1" applyBorder="1" applyAlignment="1">
      <alignment vertical="top" shrinkToFit="1"/>
    </xf>
    <xf numFmtId="4" fontId="15" fillId="0" borderId="0" xfId="0" applyNumberFormat="1" applyFont="1" applyBorder="1" applyAlignment="1">
      <alignment vertical="top" shrinkToFit="1"/>
    </xf>
    <xf numFmtId="4" fontId="15" fillId="3" borderId="0" xfId="0" applyNumberFormat="1" applyFont="1" applyFill="1" applyBorder="1" applyAlignment="1" applyProtection="1">
      <alignment vertical="top" shrinkToFit="1"/>
      <protection locked="0"/>
    </xf>
    <xf numFmtId="165" fontId="16" fillId="0" borderId="0" xfId="0" applyNumberFormat="1" applyFont="1" applyBorder="1" applyAlignment="1">
      <alignment horizontal="center"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165" fontId="8" fillId="2" borderId="0" xfId="0" applyNumberFormat="1" applyFont="1" applyFill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5" fillId="0" borderId="41" xfId="0" applyFont="1" applyBorder="1" applyAlignment="1">
      <alignment vertical="top"/>
    </xf>
    <xf numFmtId="49" fontId="15" fillId="0" borderId="42" xfId="0" applyNumberFormat="1" applyFont="1" applyBorder="1" applyAlignment="1">
      <alignment vertical="top"/>
    </xf>
    <xf numFmtId="0" fontId="15" fillId="0" borderId="42" xfId="0" applyFont="1" applyBorder="1" applyAlignment="1">
      <alignment horizontal="center" vertical="top" shrinkToFit="1"/>
    </xf>
    <xf numFmtId="165" fontId="15" fillId="0" borderId="42" xfId="0" applyNumberFormat="1" applyFont="1" applyBorder="1" applyAlignment="1">
      <alignment vertical="top" shrinkToFit="1"/>
    </xf>
    <xf numFmtId="4" fontId="15" fillId="3" borderId="42" xfId="0" applyNumberFormat="1" applyFont="1" applyFill="1" applyBorder="1" applyAlignment="1" applyProtection="1">
      <alignment vertical="top" shrinkToFit="1"/>
      <protection locked="0"/>
    </xf>
    <xf numFmtId="4" fontId="15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5" fillId="0" borderId="44" xfId="0" applyFont="1" applyBorder="1" applyAlignment="1">
      <alignment vertical="top"/>
    </xf>
    <xf numFmtId="49" fontId="15" fillId="0" borderId="45" xfId="0" applyNumberFormat="1" applyFont="1" applyBorder="1" applyAlignment="1">
      <alignment vertical="top"/>
    </xf>
    <xf numFmtId="0" fontId="15" fillId="0" borderId="45" xfId="0" applyFont="1" applyBorder="1" applyAlignment="1">
      <alignment horizontal="center" vertical="top" shrinkToFit="1"/>
    </xf>
    <xf numFmtId="165" fontId="15" fillId="0" borderId="45" xfId="0" applyNumberFormat="1" applyFont="1" applyBorder="1" applyAlignment="1">
      <alignment vertical="top" shrinkToFit="1"/>
    </xf>
    <xf numFmtId="4" fontId="15" fillId="3" borderId="45" xfId="0" applyNumberFormat="1" applyFont="1" applyFill="1" applyBorder="1" applyAlignment="1" applyProtection="1">
      <alignment vertical="top" shrinkToFit="1"/>
      <protection locked="0"/>
    </xf>
    <xf numFmtId="4" fontId="15" fillId="0" borderId="46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5" fillId="0" borderId="42" xfId="0" applyNumberFormat="1" applyFont="1" applyBorder="1" applyAlignment="1">
      <alignment horizontal="left" vertical="top" wrapText="1"/>
    </xf>
    <xf numFmtId="165" fontId="16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5" fillId="0" borderId="45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9" fontId="19" fillId="2" borderId="17" xfId="0" applyNumberFormat="1" applyFont="1" applyFill="1" applyBorder="1" applyAlignment="1">
      <alignment horizontal="center" vertical="center" wrapText="1"/>
    </xf>
    <xf numFmtId="49" fontId="19" fillId="2" borderId="18" xfId="0" applyNumberFormat="1" applyFont="1" applyFill="1" applyBorder="1" applyAlignment="1">
      <alignment horizontal="center" vertical="center" wrapText="1"/>
    </xf>
    <xf numFmtId="49" fontId="19" fillId="2" borderId="19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 applyAlignment="1">
      <alignment horizontal="right" vertical="center"/>
    </xf>
    <xf numFmtId="49" fontId="8" fillId="0" borderId="0" xfId="0" applyNumberFormat="1" applyFont="1" applyFill="1" applyAlignment="1" applyProtection="1">
      <alignment horizontal="left" vertical="center"/>
      <protection locked="0"/>
    </xf>
    <xf numFmtId="49" fontId="8" fillId="0" borderId="0" xfId="0" applyNumberFormat="1" applyFont="1" applyFill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49" fontId="0" fillId="0" borderId="6" xfId="0" applyNumberFormat="1" applyFill="1" applyBorder="1" applyAlignment="1" applyProtection="1">
      <alignment horizontal="left" vertical="center"/>
      <protection locked="0"/>
    </xf>
    <xf numFmtId="0" fontId="0" fillId="0" borderId="6" xfId="0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0"/>
  <sheetViews>
    <sheetView showGridLines="0" tabSelected="1" topLeftCell="B1" zoomScaleSheetLayoutView="75" workbookViewId="0">
      <selection activeCell="R12" sqref="R12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5" t="s">
        <v>36</v>
      </c>
      <c r="B1" s="71" t="s">
        <v>490</v>
      </c>
      <c r="C1" s="72"/>
      <c r="D1" s="72"/>
      <c r="E1" s="72"/>
      <c r="F1" s="72"/>
      <c r="G1" s="72"/>
      <c r="H1" s="72"/>
      <c r="I1" s="72"/>
      <c r="J1" s="73"/>
    </row>
    <row r="2" spans="1:15" ht="62.25" customHeight="1">
      <c r="A2" s="2"/>
      <c r="B2" s="249" t="s">
        <v>40</v>
      </c>
      <c r="C2" s="250"/>
      <c r="D2" s="250"/>
      <c r="E2" s="250"/>
      <c r="F2" s="250"/>
      <c r="G2" s="250"/>
      <c r="H2" s="250"/>
      <c r="I2" s="250"/>
      <c r="J2" s="251"/>
      <c r="O2" s="1"/>
    </row>
    <row r="3" spans="1:15" ht="27" customHeight="1">
      <c r="A3" s="2"/>
      <c r="B3" s="253" t="s">
        <v>42</v>
      </c>
      <c r="C3" s="252"/>
      <c r="D3" s="252"/>
      <c r="E3" s="252"/>
      <c r="F3" s="252"/>
      <c r="G3" s="252"/>
      <c r="H3" s="252"/>
      <c r="I3" s="252"/>
      <c r="J3" s="254"/>
    </row>
    <row r="4" spans="1:15" ht="3" customHeight="1">
      <c r="A4" s="102"/>
      <c r="B4" s="106"/>
      <c r="C4" s="107"/>
      <c r="D4" s="108"/>
      <c r="E4" s="109"/>
      <c r="F4" s="110"/>
      <c r="G4" s="110"/>
      <c r="H4" s="110"/>
      <c r="I4" s="110"/>
      <c r="J4" s="111"/>
    </row>
    <row r="5" spans="1:15" ht="24" customHeight="1">
      <c r="A5" s="2"/>
      <c r="B5" s="29" t="s">
        <v>22</v>
      </c>
      <c r="D5" s="112" t="s">
        <v>44</v>
      </c>
      <c r="E5" s="85"/>
      <c r="F5" s="85"/>
      <c r="G5" s="85"/>
      <c r="H5" s="18" t="s">
        <v>38</v>
      </c>
      <c r="I5" s="114" t="s">
        <v>48</v>
      </c>
      <c r="J5" s="8"/>
    </row>
    <row r="6" spans="1:15" ht="15.75" customHeight="1">
      <c r="A6" s="2"/>
      <c r="B6" s="26"/>
      <c r="C6" s="51"/>
      <c r="D6" s="105" t="s">
        <v>45</v>
      </c>
      <c r="E6" s="86"/>
      <c r="F6" s="86"/>
      <c r="G6" s="86"/>
      <c r="H6" s="18" t="s">
        <v>34</v>
      </c>
      <c r="I6" s="114" t="s">
        <v>49</v>
      </c>
      <c r="J6" s="8"/>
    </row>
    <row r="7" spans="1:15" ht="15.75" customHeight="1">
      <c r="A7" s="2"/>
      <c r="B7" s="27"/>
      <c r="C7" s="52"/>
      <c r="D7" s="103" t="s">
        <v>47</v>
      </c>
      <c r="E7" s="113" t="s">
        <v>46</v>
      </c>
      <c r="F7" s="87"/>
      <c r="G7" s="87"/>
      <c r="H7" s="22"/>
      <c r="I7" s="21"/>
      <c r="J7" s="32"/>
    </row>
    <row r="8" spans="1:15" ht="24" hidden="1" customHeight="1">
      <c r="A8" s="2"/>
      <c r="B8" s="29" t="s">
        <v>20</v>
      </c>
      <c r="D8" s="104" t="s">
        <v>50</v>
      </c>
      <c r="H8" s="18" t="s">
        <v>38</v>
      </c>
      <c r="I8" s="114" t="s">
        <v>54</v>
      </c>
      <c r="J8" s="8"/>
    </row>
    <row r="9" spans="1:15" ht="15.75" hidden="1" customHeight="1">
      <c r="A9" s="2"/>
      <c r="B9" s="2"/>
      <c r="D9" s="104" t="s">
        <v>51</v>
      </c>
      <c r="H9" s="18" t="s">
        <v>34</v>
      </c>
      <c r="I9" s="114" t="s">
        <v>55</v>
      </c>
      <c r="J9" s="8"/>
    </row>
    <row r="10" spans="1:15" ht="15.75" hidden="1" customHeight="1">
      <c r="A10" s="2"/>
      <c r="B10" s="33"/>
      <c r="C10" s="52"/>
      <c r="D10" s="103" t="s">
        <v>53</v>
      </c>
      <c r="E10" s="115" t="s">
        <v>52</v>
      </c>
      <c r="F10" s="22"/>
      <c r="G10" s="14"/>
      <c r="H10" s="14"/>
      <c r="I10" s="34"/>
      <c r="J10" s="32"/>
    </row>
    <row r="11" spans="1:15" ht="24" customHeight="1">
      <c r="A11" s="2"/>
      <c r="B11" s="29" t="s">
        <v>19</v>
      </c>
      <c r="D11" s="255" t="s">
        <v>50</v>
      </c>
      <c r="E11" s="255"/>
      <c r="F11" s="255"/>
      <c r="G11" s="255"/>
      <c r="H11" s="256" t="s">
        <v>38</v>
      </c>
      <c r="I11" s="257" t="s">
        <v>54</v>
      </c>
      <c r="J11" s="8"/>
    </row>
    <row r="12" spans="1:15" ht="15.75" customHeight="1">
      <c r="A12" s="2"/>
      <c r="B12" s="26"/>
      <c r="C12" s="51"/>
      <c r="D12" s="258" t="s">
        <v>51</v>
      </c>
      <c r="E12" s="258"/>
      <c r="F12" s="258"/>
      <c r="G12" s="258"/>
      <c r="H12" s="256" t="s">
        <v>34</v>
      </c>
      <c r="I12" s="257" t="s">
        <v>55</v>
      </c>
      <c r="J12" s="8"/>
    </row>
    <row r="13" spans="1:15" ht="15.75" customHeight="1">
      <c r="A13" s="2"/>
      <c r="B13" s="27"/>
      <c r="C13" s="52"/>
      <c r="D13" s="259" t="s">
        <v>53</v>
      </c>
      <c r="E13" s="260" t="s">
        <v>52</v>
      </c>
      <c r="F13" s="261"/>
      <c r="G13" s="261"/>
      <c r="H13" s="262"/>
      <c r="I13" s="263"/>
      <c r="J13" s="32"/>
    </row>
    <row r="14" spans="1:15" ht="24" customHeight="1">
      <c r="A14" s="2"/>
      <c r="B14" s="41" t="s">
        <v>21</v>
      </c>
      <c r="C14" s="53"/>
      <c r="D14" s="54" t="s">
        <v>488</v>
      </c>
      <c r="E14" s="55"/>
      <c r="F14" s="42"/>
      <c r="G14" s="42"/>
      <c r="H14" s="43"/>
      <c r="I14" s="42"/>
      <c r="J14" s="44"/>
    </row>
    <row r="15" spans="1:15" ht="32.25" customHeight="1">
      <c r="A15" s="2"/>
      <c r="B15" s="33" t="s">
        <v>32</v>
      </c>
      <c r="C15" s="56"/>
      <c r="D15" s="50"/>
      <c r="E15" s="80"/>
      <c r="F15" s="80"/>
      <c r="G15" s="81"/>
      <c r="H15" s="81"/>
      <c r="I15" s="81" t="s">
        <v>29</v>
      </c>
      <c r="J15" s="82"/>
    </row>
    <row r="16" spans="1:15" ht="23.25" customHeight="1">
      <c r="A16" s="177" t="s">
        <v>24</v>
      </c>
      <c r="B16" s="36" t="s">
        <v>24</v>
      </c>
      <c r="C16" s="57"/>
      <c r="D16" s="58"/>
      <c r="E16" s="77"/>
      <c r="F16" s="78"/>
      <c r="G16" s="77"/>
      <c r="H16" s="78"/>
      <c r="I16" s="77">
        <f>SUMIF(F49:F76,A16,I49:I76)+SUMIF(F49:F76,"PSU",I49:I76)</f>
        <v>3733260.89</v>
      </c>
      <c r="J16" s="79"/>
    </row>
    <row r="17" spans="1:10" ht="23.25" customHeight="1">
      <c r="A17" s="177" t="s">
        <v>25</v>
      </c>
      <c r="B17" s="36" t="s">
        <v>25</v>
      </c>
      <c r="C17" s="57"/>
      <c r="D17" s="58"/>
      <c r="E17" s="77"/>
      <c r="F17" s="78"/>
      <c r="G17" s="77"/>
      <c r="H17" s="78"/>
      <c r="I17" s="77">
        <f>SUMIF(F49:F76,A17,I49:I76)</f>
        <v>3382596.6199999996</v>
      </c>
      <c r="J17" s="79"/>
    </row>
    <row r="18" spans="1:10" ht="23.25" customHeight="1">
      <c r="A18" s="177" t="s">
        <v>26</v>
      </c>
      <c r="B18" s="36" t="s">
        <v>26</v>
      </c>
      <c r="C18" s="57"/>
      <c r="D18" s="58"/>
      <c r="E18" s="77"/>
      <c r="F18" s="78"/>
      <c r="G18" s="77"/>
      <c r="H18" s="78"/>
      <c r="I18" s="77">
        <f>SUMIF(F49:F76,A18,I49:I76)</f>
        <v>4035000</v>
      </c>
      <c r="J18" s="79"/>
    </row>
    <row r="19" spans="1:10" ht="23.25" customHeight="1">
      <c r="A19" s="177" t="s">
        <v>114</v>
      </c>
      <c r="B19" s="36" t="s">
        <v>27</v>
      </c>
      <c r="C19" s="57"/>
      <c r="D19" s="58"/>
      <c r="E19" s="77"/>
      <c r="F19" s="78"/>
      <c r="G19" s="77"/>
      <c r="H19" s="78"/>
      <c r="I19" s="77">
        <f>SUMIF(F49:F76,A19,I49:I76)</f>
        <v>730654.88</v>
      </c>
      <c r="J19" s="79"/>
    </row>
    <row r="20" spans="1:10" ht="23.25" customHeight="1">
      <c r="A20" s="177" t="s">
        <v>115</v>
      </c>
      <c r="B20" s="36" t="s">
        <v>28</v>
      </c>
      <c r="C20" s="57"/>
      <c r="D20" s="58"/>
      <c r="E20" s="77"/>
      <c r="F20" s="78"/>
      <c r="G20" s="77"/>
      <c r="H20" s="78"/>
      <c r="I20" s="77">
        <f>SUMIF(F49:F76,A20,I49:I76)</f>
        <v>1195085.75</v>
      </c>
      <c r="J20" s="79"/>
    </row>
    <row r="21" spans="1:10" ht="23.25" customHeight="1">
      <c r="A21" s="2"/>
      <c r="B21" s="46" t="s">
        <v>29</v>
      </c>
      <c r="C21" s="59"/>
      <c r="D21" s="60"/>
      <c r="E21" s="83"/>
      <c r="F21" s="84"/>
      <c r="G21" s="83"/>
      <c r="H21" s="84"/>
      <c r="I21" s="83">
        <f>SUM(I16:J20)</f>
        <v>13076598.140000001</v>
      </c>
      <c r="J21" s="93"/>
    </row>
    <row r="22" spans="1:10" ht="33" customHeight="1">
      <c r="A22" s="2"/>
      <c r="B22" s="40" t="s">
        <v>33</v>
      </c>
      <c r="C22" s="57"/>
      <c r="D22" s="58"/>
      <c r="E22" s="61"/>
      <c r="F22" s="37"/>
      <c r="G22" s="31"/>
      <c r="H22" s="31"/>
      <c r="I22" s="31"/>
      <c r="J22" s="38"/>
    </row>
    <row r="23" spans="1:10" ht="23.25" customHeight="1">
      <c r="A23" s="2">
        <f>ZakladDPHSni*SazbaDPH1/100</f>
        <v>0</v>
      </c>
      <c r="B23" s="36" t="s">
        <v>12</v>
      </c>
      <c r="C23" s="57"/>
      <c r="D23" s="58"/>
      <c r="E23" s="62">
        <v>15</v>
      </c>
      <c r="F23" s="37" t="s">
        <v>0</v>
      </c>
      <c r="G23" s="91">
        <f>ZakladDPHSniVypocet</f>
        <v>0</v>
      </c>
      <c r="H23" s="92"/>
      <c r="I23" s="92"/>
      <c r="J23" s="38" t="str">
        <f t="shared" ref="J23:J28" si="0">Mena</f>
        <v>CZK</v>
      </c>
    </row>
    <row r="24" spans="1:10" ht="23.25" customHeight="1">
      <c r="A24" s="2">
        <f>(A23-INT(A23))*100</f>
        <v>0</v>
      </c>
      <c r="B24" s="36" t="s">
        <v>13</v>
      </c>
      <c r="C24" s="57"/>
      <c r="D24" s="58"/>
      <c r="E24" s="62">
        <f>SazbaDPH1</f>
        <v>15</v>
      </c>
      <c r="F24" s="37" t="s">
        <v>0</v>
      </c>
      <c r="G24" s="89">
        <f>IF(A24&gt;50, ROUNDUP(A23, 0), ROUNDDOWN(A23, 0))</f>
        <v>0</v>
      </c>
      <c r="H24" s="90"/>
      <c r="I24" s="90"/>
      <c r="J24" s="38" t="str">
        <f t="shared" si="0"/>
        <v>CZK</v>
      </c>
    </row>
    <row r="25" spans="1:10" ht="23.25" customHeight="1">
      <c r="A25" s="2">
        <f>ZakladDPHZakl*SazbaDPH2/100</f>
        <v>2746085.6094</v>
      </c>
      <c r="B25" s="36" t="s">
        <v>14</v>
      </c>
      <c r="C25" s="57"/>
      <c r="D25" s="58"/>
      <c r="E25" s="62">
        <v>21</v>
      </c>
      <c r="F25" s="37" t="s">
        <v>0</v>
      </c>
      <c r="G25" s="91">
        <f>ZakladDPHZaklVypocet</f>
        <v>13076598.139999999</v>
      </c>
      <c r="H25" s="92"/>
      <c r="I25" s="92"/>
      <c r="J25" s="38" t="str">
        <f t="shared" si="0"/>
        <v>CZK</v>
      </c>
    </row>
    <row r="26" spans="1:10" ht="23.25" customHeight="1">
      <c r="A26" s="2">
        <f>(A25-INT(A25))*100</f>
        <v>60.939999995753169</v>
      </c>
      <c r="B26" s="30" t="s">
        <v>15</v>
      </c>
      <c r="C26" s="63"/>
      <c r="D26" s="50"/>
      <c r="E26" s="64">
        <f>SazbaDPH2</f>
        <v>21</v>
      </c>
      <c r="F26" s="28" t="s">
        <v>0</v>
      </c>
      <c r="G26" s="74">
        <f>IF(A26&gt;50, ROUNDUP(A25, 0), ROUNDDOWN(A25, 0))</f>
        <v>2746086</v>
      </c>
      <c r="H26" s="75"/>
      <c r="I26" s="75"/>
      <c r="J26" s="35" t="str">
        <f t="shared" si="0"/>
        <v>CZK</v>
      </c>
    </row>
    <row r="27" spans="1:10" ht="23.25" customHeight="1" thickBot="1">
      <c r="A27" s="2">
        <f>ZakladDPHSni+DPHSni+ZakladDPHZakl+DPHZakl</f>
        <v>15822684.139999999</v>
      </c>
      <c r="B27" s="29" t="s">
        <v>4</v>
      </c>
      <c r="C27" s="65"/>
      <c r="D27" s="66"/>
      <c r="E27" s="65"/>
      <c r="F27" s="16"/>
      <c r="G27" s="76">
        <f>CenaCelkem-(ZakladDPHSni+DPHSni+ZakladDPHZakl+DPHZakl)</f>
        <v>-0.1399999987334013</v>
      </c>
      <c r="H27" s="76"/>
      <c r="I27" s="76"/>
      <c r="J27" s="39" t="str">
        <f t="shared" si="0"/>
        <v>CZK</v>
      </c>
    </row>
    <row r="28" spans="1:10" ht="27.75" hidden="1" customHeight="1" thickBot="1">
      <c r="A28" s="2"/>
      <c r="B28" s="146" t="s">
        <v>23</v>
      </c>
      <c r="C28" s="147"/>
      <c r="D28" s="147"/>
      <c r="E28" s="148"/>
      <c r="F28" s="149"/>
      <c r="G28" s="150">
        <f>ZakladDPHSniVypocet+ZakladDPHZaklVypocet</f>
        <v>13076598.139999999</v>
      </c>
      <c r="H28" s="151"/>
      <c r="I28" s="151"/>
      <c r="J28" s="152" t="str">
        <f t="shared" si="0"/>
        <v>CZK</v>
      </c>
    </row>
    <row r="29" spans="1:10" ht="27.75" customHeight="1" thickBot="1">
      <c r="A29" s="2">
        <f>(A27-INT(A27))*100</f>
        <v>13.99999987334013</v>
      </c>
      <c r="B29" s="146" t="s">
        <v>35</v>
      </c>
      <c r="C29" s="153"/>
      <c r="D29" s="153"/>
      <c r="E29" s="153"/>
      <c r="F29" s="154"/>
      <c r="G29" s="150">
        <f>IF(A29&gt;50, ROUNDUP(A27, 0), ROUNDDOWN(A27, 0))</f>
        <v>15822684</v>
      </c>
      <c r="H29" s="150"/>
      <c r="I29" s="150"/>
      <c r="J29" s="155" t="s">
        <v>58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7" t="s">
        <v>11</v>
      </c>
      <c r="D32" s="68"/>
      <c r="E32" s="68"/>
      <c r="F32" s="15" t="s">
        <v>10</v>
      </c>
      <c r="G32" s="24"/>
      <c r="H32" s="25"/>
      <c r="I32" s="24"/>
      <c r="J32" s="9"/>
    </row>
    <row r="33" spans="1:10" ht="47.25" customHeight="1">
      <c r="A33" s="2"/>
      <c r="B33" s="2"/>
      <c r="J33" s="9"/>
    </row>
    <row r="34" spans="1:10" s="20" customFormat="1" ht="18.75" customHeight="1">
      <c r="A34" s="19"/>
      <c r="B34" s="19"/>
      <c r="C34" s="69"/>
      <c r="D34" s="94"/>
      <c r="E34" s="95"/>
      <c r="G34" s="96"/>
      <c r="H34" s="97"/>
      <c r="I34" s="97"/>
      <c r="J34" s="23"/>
    </row>
    <row r="35" spans="1:10" ht="12.75" customHeight="1">
      <c r="A35" s="2"/>
      <c r="B35" s="2"/>
      <c r="D35" s="88" t="s">
        <v>2</v>
      </c>
      <c r="E35" s="88"/>
      <c r="H35" s="10" t="s">
        <v>3</v>
      </c>
      <c r="J35" s="9"/>
    </row>
    <row r="36" spans="1:10" ht="13.5" customHeight="1" thickBot="1">
      <c r="A36" s="11"/>
      <c r="B36" s="11"/>
      <c r="C36" s="70"/>
      <c r="D36" s="70"/>
      <c r="E36" s="70"/>
      <c r="F36" s="12"/>
      <c r="G36" s="12"/>
      <c r="H36" s="12"/>
      <c r="I36" s="12"/>
      <c r="J36" s="13"/>
    </row>
    <row r="37" spans="1:10" ht="27" hidden="1" customHeight="1">
      <c r="B37" s="118" t="s">
        <v>16</v>
      </c>
      <c r="C37" s="119"/>
      <c r="D37" s="119"/>
      <c r="E37" s="119"/>
      <c r="F37" s="120"/>
      <c r="G37" s="120"/>
      <c r="H37" s="120"/>
      <c r="I37" s="120"/>
      <c r="J37" s="121"/>
    </row>
    <row r="38" spans="1:10" ht="25.5" hidden="1" customHeight="1">
      <c r="A38" s="117" t="s">
        <v>37</v>
      </c>
      <c r="B38" s="122" t="s">
        <v>17</v>
      </c>
      <c r="C38" s="123" t="s">
        <v>5</v>
      </c>
      <c r="D38" s="123"/>
      <c r="E38" s="123"/>
      <c r="F38" s="124" t="str">
        <f>B23</f>
        <v>Základ pro sníženou DPH</v>
      </c>
      <c r="G38" s="124" t="str">
        <f>B25</f>
        <v>Základ pro základní DPH</v>
      </c>
      <c r="H38" s="125" t="s">
        <v>18</v>
      </c>
      <c r="I38" s="125" t="s">
        <v>1</v>
      </c>
      <c r="J38" s="126" t="s">
        <v>0</v>
      </c>
    </row>
    <row r="39" spans="1:10" ht="25.5" hidden="1" customHeight="1">
      <c r="A39" s="117">
        <v>1</v>
      </c>
      <c r="B39" s="127" t="s">
        <v>56</v>
      </c>
      <c r="C39" s="128"/>
      <c r="D39" s="128"/>
      <c r="E39" s="128"/>
      <c r="F39" s="129">
        <f>'02 01 Pol'!AE254</f>
        <v>0</v>
      </c>
      <c r="G39" s="130">
        <f>'02 01 Pol'!AF254</f>
        <v>13076598.139999999</v>
      </c>
      <c r="H39" s="131">
        <f>(F39*SazbaDPH1/100)+(G39*SazbaDPH2/100)</f>
        <v>2746085.6094</v>
      </c>
      <c r="I39" s="131">
        <f>F39+G39+H39</f>
        <v>15822683.749399999</v>
      </c>
      <c r="J39" s="132">
        <f>IF(CenaCelkemVypocet=0,"",I39/CenaCelkemVypocet*100)</f>
        <v>100</v>
      </c>
    </row>
    <row r="40" spans="1:10" ht="25.5" hidden="1" customHeight="1">
      <c r="A40" s="117">
        <v>2</v>
      </c>
      <c r="B40" s="133" t="s">
        <v>41</v>
      </c>
      <c r="C40" s="134" t="s">
        <v>42</v>
      </c>
      <c r="D40" s="134"/>
      <c r="E40" s="134"/>
      <c r="F40" s="135">
        <f>'02 01 Pol'!AE254</f>
        <v>0</v>
      </c>
      <c r="G40" s="136">
        <f>'02 01 Pol'!AF254</f>
        <v>13076598.139999999</v>
      </c>
      <c r="H40" s="136">
        <f>(F40*SazbaDPH1/100)+(G40*SazbaDPH2/100)</f>
        <v>2746085.6094</v>
      </c>
      <c r="I40" s="136">
        <f>F40+G40+H40</f>
        <v>15822683.749399999</v>
      </c>
      <c r="J40" s="137">
        <f>IF(CenaCelkemVypocet=0,"",I40/CenaCelkemVypocet*100)</f>
        <v>100</v>
      </c>
    </row>
    <row r="41" spans="1:10" ht="25.5" hidden="1" customHeight="1">
      <c r="A41" s="117">
        <v>3</v>
      </c>
      <c r="B41" s="138" t="s">
        <v>39</v>
      </c>
      <c r="C41" s="128" t="s">
        <v>40</v>
      </c>
      <c r="D41" s="128"/>
      <c r="E41" s="128"/>
      <c r="F41" s="139">
        <f>'02 01 Pol'!AE254</f>
        <v>0</v>
      </c>
      <c r="G41" s="131">
        <f>'02 01 Pol'!AF254</f>
        <v>13076598.139999999</v>
      </c>
      <c r="H41" s="131">
        <f>(F41*SazbaDPH1/100)+(G41*SazbaDPH2/100)</f>
        <v>2746085.6094</v>
      </c>
      <c r="I41" s="131">
        <f>F41+G41+H41</f>
        <v>15822683.749399999</v>
      </c>
      <c r="J41" s="132">
        <f>IF(CenaCelkemVypocet=0,"",I41/CenaCelkemVypocet*100)</f>
        <v>100</v>
      </c>
    </row>
    <row r="42" spans="1:10" ht="25.5" hidden="1" customHeight="1">
      <c r="A42" s="117"/>
      <c r="B42" s="140" t="s">
        <v>57</v>
      </c>
      <c r="C42" s="141"/>
      <c r="D42" s="141"/>
      <c r="E42" s="142"/>
      <c r="F42" s="143">
        <f>SUMIF(A39:A41,"=1",F39:F41)</f>
        <v>0</v>
      </c>
      <c r="G42" s="144">
        <f>SUMIF(A39:A41,"=1",G39:G41)</f>
        <v>13076598.139999999</v>
      </c>
      <c r="H42" s="144">
        <f>SUMIF(A39:A41,"=1",H39:H41)</f>
        <v>2746085.6094</v>
      </c>
      <c r="I42" s="144">
        <f>SUMIF(A39:A41,"=1",I39:I41)</f>
        <v>15822683.749399999</v>
      </c>
      <c r="J42" s="145">
        <f>SUMIF(A39:A41,"=1",J39:J41)</f>
        <v>100</v>
      </c>
    </row>
    <row r="46" spans="1:10" ht="15.75">
      <c r="B46" s="156" t="s">
        <v>59</v>
      </c>
    </row>
    <row r="48" spans="1:10" ht="25.5" customHeight="1">
      <c r="A48" s="158"/>
      <c r="B48" s="161" t="s">
        <v>17</v>
      </c>
      <c r="C48" s="161" t="s">
        <v>5</v>
      </c>
      <c r="D48" s="162"/>
      <c r="E48" s="162"/>
      <c r="F48" s="163" t="s">
        <v>60</v>
      </c>
      <c r="G48" s="163"/>
      <c r="H48" s="163"/>
      <c r="I48" s="163" t="s">
        <v>29</v>
      </c>
      <c r="J48" s="163" t="s">
        <v>0</v>
      </c>
    </row>
    <row r="49" spans="1:10" ht="36.75" customHeight="1">
      <c r="A49" s="159"/>
      <c r="B49" s="164" t="s">
        <v>61</v>
      </c>
      <c r="C49" s="165" t="s">
        <v>62</v>
      </c>
      <c r="D49" s="166"/>
      <c r="E49" s="166"/>
      <c r="F49" s="175" t="s">
        <v>24</v>
      </c>
      <c r="G49" s="167"/>
      <c r="H49" s="167"/>
      <c r="I49" s="167">
        <f>'02 01 Pol'!G7</f>
        <v>250211.09</v>
      </c>
      <c r="J49" s="172">
        <f>IF(I77=0,"",I49/I77*100)</f>
        <v>1.9134264685754119</v>
      </c>
    </row>
    <row r="50" spans="1:10" ht="36.75" customHeight="1">
      <c r="A50" s="159"/>
      <c r="B50" s="164" t="s">
        <v>63</v>
      </c>
      <c r="C50" s="165" t="s">
        <v>64</v>
      </c>
      <c r="D50" s="166"/>
      <c r="E50" s="166"/>
      <c r="F50" s="175" t="s">
        <v>24</v>
      </c>
      <c r="G50" s="167"/>
      <c r="H50" s="167"/>
      <c r="I50" s="167">
        <f>'02 01 Pol'!G13</f>
        <v>1106418.76</v>
      </c>
      <c r="J50" s="172">
        <f>IF(I77=0,"",I50/I77*100)</f>
        <v>8.4610595825803969</v>
      </c>
    </row>
    <row r="51" spans="1:10" ht="36.75" customHeight="1">
      <c r="A51" s="159"/>
      <c r="B51" s="164" t="s">
        <v>65</v>
      </c>
      <c r="C51" s="165" t="s">
        <v>66</v>
      </c>
      <c r="D51" s="166"/>
      <c r="E51" s="166"/>
      <c r="F51" s="175" t="s">
        <v>24</v>
      </c>
      <c r="G51" s="167"/>
      <c r="H51" s="167"/>
      <c r="I51" s="167">
        <f>'02 01 Pol'!G28</f>
        <v>60898.35</v>
      </c>
      <c r="J51" s="172">
        <f>IF(I77=0,"",I51/I77*100)</f>
        <v>0.46570483659445089</v>
      </c>
    </row>
    <row r="52" spans="1:10" ht="36.75" customHeight="1">
      <c r="A52" s="159"/>
      <c r="B52" s="164" t="s">
        <v>67</v>
      </c>
      <c r="C52" s="165" t="s">
        <v>68</v>
      </c>
      <c r="D52" s="166"/>
      <c r="E52" s="166"/>
      <c r="F52" s="175" t="s">
        <v>24</v>
      </c>
      <c r="G52" s="167"/>
      <c r="H52" s="167"/>
      <c r="I52" s="167">
        <f>'02 01 Pol'!G35</f>
        <v>752.91</v>
      </c>
      <c r="J52" s="172">
        <f>IF(I77=0,"",I52/I77*100)</f>
        <v>5.7576901265851696E-3</v>
      </c>
    </row>
    <row r="53" spans="1:10" ht="36.75" customHeight="1">
      <c r="A53" s="159"/>
      <c r="B53" s="164" t="s">
        <v>69</v>
      </c>
      <c r="C53" s="165" t="s">
        <v>70</v>
      </c>
      <c r="D53" s="166"/>
      <c r="E53" s="166"/>
      <c r="F53" s="175" t="s">
        <v>24</v>
      </c>
      <c r="G53" s="167"/>
      <c r="H53" s="167"/>
      <c r="I53" s="167">
        <f>'02 01 Pol'!G38</f>
        <v>163559.94</v>
      </c>
      <c r="J53" s="172">
        <f>IF(I77=0,"",I53/I77*100)</f>
        <v>1.25078356197004</v>
      </c>
    </row>
    <row r="54" spans="1:10" ht="36.75" customHeight="1">
      <c r="A54" s="159"/>
      <c r="B54" s="164" t="s">
        <v>71</v>
      </c>
      <c r="C54" s="165" t="s">
        <v>72</v>
      </c>
      <c r="D54" s="166"/>
      <c r="E54" s="166"/>
      <c r="F54" s="175" t="s">
        <v>24</v>
      </c>
      <c r="G54" s="167"/>
      <c r="H54" s="167"/>
      <c r="I54" s="167">
        <f>'02 01 Pol'!G52</f>
        <v>1898530.8</v>
      </c>
      <c r="J54" s="172">
        <f>IF(I77=0,"",I54/I77*100)</f>
        <v>14.518537464209327</v>
      </c>
    </row>
    <row r="55" spans="1:10" ht="36.75" customHeight="1">
      <c r="A55" s="159"/>
      <c r="B55" s="164" t="s">
        <v>73</v>
      </c>
      <c r="C55" s="165" t="s">
        <v>74</v>
      </c>
      <c r="D55" s="166"/>
      <c r="E55" s="166"/>
      <c r="F55" s="175" t="s">
        <v>24</v>
      </c>
      <c r="G55" s="167"/>
      <c r="H55" s="167"/>
      <c r="I55" s="167">
        <f>'02 01 Pol'!G59</f>
        <v>54288.02</v>
      </c>
      <c r="J55" s="172">
        <f>IF(I77=0,"",I55/I77*100)</f>
        <v>0.41515399814832882</v>
      </c>
    </row>
    <row r="56" spans="1:10" ht="36.75" customHeight="1">
      <c r="A56" s="159"/>
      <c r="B56" s="164" t="s">
        <v>75</v>
      </c>
      <c r="C56" s="165" t="s">
        <v>76</v>
      </c>
      <c r="D56" s="166"/>
      <c r="E56" s="166"/>
      <c r="F56" s="175" t="s">
        <v>24</v>
      </c>
      <c r="G56" s="167"/>
      <c r="H56" s="167"/>
      <c r="I56" s="167">
        <f>'02 01 Pol'!G64</f>
        <v>26656.639999999999</v>
      </c>
      <c r="J56" s="172">
        <f>IF(I77=0,"",I56/I77*100)</f>
        <v>0.20384995940542069</v>
      </c>
    </row>
    <row r="57" spans="1:10" ht="36.75" customHeight="1">
      <c r="A57" s="159"/>
      <c r="B57" s="164" t="s">
        <v>77</v>
      </c>
      <c r="C57" s="165" t="s">
        <v>78</v>
      </c>
      <c r="D57" s="166"/>
      <c r="E57" s="166"/>
      <c r="F57" s="175" t="s">
        <v>24</v>
      </c>
      <c r="G57" s="167"/>
      <c r="H57" s="167"/>
      <c r="I57" s="167">
        <f>'02 01 Pol'!G81</f>
        <v>25543.8</v>
      </c>
      <c r="J57" s="172">
        <f>IF(I77=0,"",I57/I77*100)</f>
        <v>0.19533979500267795</v>
      </c>
    </row>
    <row r="58" spans="1:10" ht="36.75" customHeight="1">
      <c r="A58" s="159"/>
      <c r="B58" s="164" t="s">
        <v>79</v>
      </c>
      <c r="C58" s="165" t="s">
        <v>80</v>
      </c>
      <c r="D58" s="166"/>
      <c r="E58" s="166"/>
      <c r="F58" s="175" t="s">
        <v>25</v>
      </c>
      <c r="G58" s="167"/>
      <c r="H58" s="167"/>
      <c r="I58" s="167">
        <f>'02 01 Pol'!G83</f>
        <v>131459.32</v>
      </c>
      <c r="J58" s="172">
        <f>IF(I77=0,"",I58/I77*100)</f>
        <v>1.0053021328068432</v>
      </c>
    </row>
    <row r="59" spans="1:10" ht="36.75" customHeight="1">
      <c r="A59" s="159"/>
      <c r="B59" s="164" t="s">
        <v>81</v>
      </c>
      <c r="C59" s="165" t="s">
        <v>82</v>
      </c>
      <c r="D59" s="166"/>
      <c r="E59" s="166"/>
      <c r="F59" s="175" t="s">
        <v>25</v>
      </c>
      <c r="G59" s="167"/>
      <c r="H59" s="167"/>
      <c r="I59" s="167">
        <f>'02 01 Pol'!G99</f>
        <v>161920.12999999998</v>
      </c>
      <c r="J59" s="172">
        <f>IF(I77=0,"",I59/I77*100)</f>
        <v>1.2382435268443599</v>
      </c>
    </row>
    <row r="60" spans="1:10" ht="36.75" customHeight="1">
      <c r="A60" s="159"/>
      <c r="B60" s="164" t="s">
        <v>83</v>
      </c>
      <c r="C60" s="165" t="s">
        <v>84</v>
      </c>
      <c r="D60" s="166"/>
      <c r="E60" s="166"/>
      <c r="F60" s="175" t="s">
        <v>25</v>
      </c>
      <c r="G60" s="167"/>
      <c r="H60" s="167"/>
      <c r="I60" s="167">
        <f>'02 01 Pol'!G113</f>
        <v>105000</v>
      </c>
      <c r="J60" s="172">
        <f>IF(I77=0,"",I60/I77*100)</f>
        <v>0.80296112854317625</v>
      </c>
    </row>
    <row r="61" spans="1:10" ht="36.75" customHeight="1">
      <c r="A61" s="159"/>
      <c r="B61" s="164" t="s">
        <v>85</v>
      </c>
      <c r="C61" s="165" t="s">
        <v>86</v>
      </c>
      <c r="D61" s="166"/>
      <c r="E61" s="166"/>
      <c r="F61" s="175" t="s">
        <v>25</v>
      </c>
      <c r="G61" s="167"/>
      <c r="H61" s="167"/>
      <c r="I61" s="167">
        <f>'02 01 Pol'!G116</f>
        <v>745000</v>
      </c>
      <c r="J61" s="172">
        <f>IF(I77=0,"",I61/I77*100)</f>
        <v>5.6972003882349176</v>
      </c>
    </row>
    <row r="62" spans="1:10" ht="36.75" customHeight="1">
      <c r="A62" s="159"/>
      <c r="B62" s="164" t="s">
        <v>87</v>
      </c>
      <c r="C62" s="165" t="s">
        <v>88</v>
      </c>
      <c r="D62" s="166"/>
      <c r="E62" s="166"/>
      <c r="F62" s="175" t="s">
        <v>25</v>
      </c>
      <c r="G62" s="167"/>
      <c r="H62" s="167"/>
      <c r="I62" s="167">
        <f>'02 01 Pol'!G119</f>
        <v>230000</v>
      </c>
      <c r="J62" s="172">
        <f>IF(I77=0,"",I62/I77*100)</f>
        <v>1.7588672339517195</v>
      </c>
    </row>
    <row r="63" spans="1:10" ht="36.75" customHeight="1">
      <c r="A63" s="159"/>
      <c r="B63" s="164" t="s">
        <v>89</v>
      </c>
      <c r="C63" s="165" t="s">
        <v>90</v>
      </c>
      <c r="D63" s="166"/>
      <c r="E63" s="166"/>
      <c r="F63" s="175" t="s">
        <v>25</v>
      </c>
      <c r="G63" s="167"/>
      <c r="H63" s="167"/>
      <c r="I63" s="167">
        <f>'02 01 Pol'!G121</f>
        <v>147882.46</v>
      </c>
      <c r="J63" s="172">
        <f>IF(I77=0,"",I63/I77*100)</f>
        <v>1.1308939711746773</v>
      </c>
    </row>
    <row r="64" spans="1:10" ht="36.75" customHeight="1">
      <c r="A64" s="159"/>
      <c r="B64" s="164" t="s">
        <v>91</v>
      </c>
      <c r="C64" s="165" t="s">
        <v>92</v>
      </c>
      <c r="D64" s="166"/>
      <c r="E64" s="166"/>
      <c r="F64" s="175" t="s">
        <v>25</v>
      </c>
      <c r="G64" s="167"/>
      <c r="H64" s="167"/>
      <c r="I64" s="167">
        <f>'02 01 Pol'!G133</f>
        <v>26463.829999999994</v>
      </c>
      <c r="J64" s="172">
        <f>IF(I77=0,"",I64/I77*100)</f>
        <v>0.20237549335595009</v>
      </c>
    </row>
    <row r="65" spans="1:10" ht="36.75" customHeight="1">
      <c r="A65" s="159"/>
      <c r="B65" s="164" t="s">
        <v>93</v>
      </c>
      <c r="C65" s="165" t="s">
        <v>94</v>
      </c>
      <c r="D65" s="166"/>
      <c r="E65" s="166"/>
      <c r="F65" s="175" t="s">
        <v>25</v>
      </c>
      <c r="G65" s="167"/>
      <c r="H65" s="167"/>
      <c r="I65" s="167">
        <f>'02 01 Pol'!G145</f>
        <v>3770.7</v>
      </c>
      <c r="J65" s="172">
        <f>IF(I77=0,"",I65/I77*100)</f>
        <v>2.8835481213311948E-2</v>
      </c>
    </row>
    <row r="66" spans="1:10" ht="36.75" customHeight="1">
      <c r="A66" s="159"/>
      <c r="B66" s="164" t="s">
        <v>95</v>
      </c>
      <c r="C66" s="165" t="s">
        <v>96</v>
      </c>
      <c r="D66" s="166"/>
      <c r="E66" s="166"/>
      <c r="F66" s="175" t="s">
        <v>25</v>
      </c>
      <c r="G66" s="167"/>
      <c r="H66" s="167"/>
      <c r="I66" s="167">
        <f>'02 01 Pol'!G150</f>
        <v>1436833.9</v>
      </c>
      <c r="J66" s="172">
        <f>IF(I77=0,"",I66/I77*100)</f>
        <v>10.987826379743744</v>
      </c>
    </row>
    <row r="67" spans="1:10" ht="36.75" customHeight="1">
      <c r="A67" s="159"/>
      <c r="B67" s="164" t="s">
        <v>97</v>
      </c>
      <c r="C67" s="165" t="s">
        <v>98</v>
      </c>
      <c r="D67" s="166"/>
      <c r="E67" s="166"/>
      <c r="F67" s="175" t="s">
        <v>25</v>
      </c>
      <c r="G67" s="167"/>
      <c r="H67" s="167"/>
      <c r="I67" s="167">
        <f>'02 01 Pol'!G169</f>
        <v>13781.21</v>
      </c>
      <c r="J67" s="172">
        <f>IF(I77=0,"",I67/I77*100)</f>
        <v>0.10538834223133815</v>
      </c>
    </row>
    <row r="68" spans="1:10" ht="36.75" customHeight="1">
      <c r="A68" s="159"/>
      <c r="B68" s="164" t="s">
        <v>99</v>
      </c>
      <c r="C68" s="165" t="s">
        <v>100</v>
      </c>
      <c r="D68" s="166"/>
      <c r="E68" s="166"/>
      <c r="F68" s="175" t="s">
        <v>25</v>
      </c>
      <c r="G68" s="167"/>
      <c r="H68" s="167"/>
      <c r="I68" s="167">
        <f>'02 01 Pol'!G182</f>
        <v>286353.40000000002</v>
      </c>
      <c r="J68" s="172">
        <f>IF(I77=0,"",I68/I77*100)</f>
        <v>2.1898157069159581</v>
      </c>
    </row>
    <row r="69" spans="1:10" ht="36.75" customHeight="1">
      <c r="A69" s="159"/>
      <c r="B69" s="164" t="s">
        <v>101</v>
      </c>
      <c r="C69" s="165" t="s">
        <v>102</v>
      </c>
      <c r="D69" s="166"/>
      <c r="E69" s="166"/>
      <c r="F69" s="175" t="s">
        <v>25</v>
      </c>
      <c r="G69" s="167"/>
      <c r="H69" s="167"/>
      <c r="I69" s="167">
        <f>'02 01 Pol'!G185</f>
        <v>73976.09</v>
      </c>
      <c r="J69" s="172">
        <f>IF(I77=0,"",I69/I77*100)</f>
        <v>0.56571356868201494</v>
      </c>
    </row>
    <row r="70" spans="1:10" ht="36.75" customHeight="1">
      <c r="A70" s="159"/>
      <c r="B70" s="164" t="s">
        <v>103</v>
      </c>
      <c r="C70" s="165" t="s">
        <v>104</v>
      </c>
      <c r="D70" s="166"/>
      <c r="E70" s="166"/>
      <c r="F70" s="175" t="s">
        <v>25</v>
      </c>
      <c r="G70" s="167"/>
      <c r="H70" s="167"/>
      <c r="I70" s="167">
        <f>'02 01 Pol'!G196</f>
        <v>20155.580000000002</v>
      </c>
      <c r="J70" s="172">
        <f>IF(I77=0,"",I70/I77*100)</f>
        <v>0.1541347358404026</v>
      </c>
    </row>
    <row r="71" spans="1:10" ht="36.75" customHeight="1">
      <c r="A71" s="159"/>
      <c r="B71" s="164" t="s">
        <v>105</v>
      </c>
      <c r="C71" s="165" t="s">
        <v>106</v>
      </c>
      <c r="D71" s="166"/>
      <c r="E71" s="166"/>
      <c r="F71" s="175" t="s">
        <v>26</v>
      </c>
      <c r="G71" s="167"/>
      <c r="H71" s="167"/>
      <c r="I71" s="167">
        <f>'02 01 Pol'!G207</f>
        <v>1450000</v>
      </c>
      <c r="J71" s="172">
        <f>IF(I77=0,"",I71/I77*100)</f>
        <v>11.088510822739101</v>
      </c>
    </row>
    <row r="72" spans="1:10" ht="36.75" customHeight="1">
      <c r="A72" s="159"/>
      <c r="B72" s="164" t="s">
        <v>107</v>
      </c>
      <c r="C72" s="165" t="s">
        <v>108</v>
      </c>
      <c r="D72" s="166"/>
      <c r="E72" s="166"/>
      <c r="F72" s="175" t="s">
        <v>26</v>
      </c>
      <c r="G72" s="167"/>
      <c r="H72" s="167"/>
      <c r="I72" s="167">
        <f>'02 01 Pol'!G209</f>
        <v>180000</v>
      </c>
      <c r="J72" s="172">
        <f>IF(I77=0,"",I72/I77*100)</f>
        <v>1.3765047917883022</v>
      </c>
    </row>
    <row r="73" spans="1:10" ht="36.75" customHeight="1">
      <c r="A73" s="159"/>
      <c r="B73" s="164" t="s">
        <v>109</v>
      </c>
      <c r="C73" s="165" t="s">
        <v>110</v>
      </c>
      <c r="D73" s="166"/>
      <c r="E73" s="166"/>
      <c r="F73" s="175" t="s">
        <v>26</v>
      </c>
      <c r="G73" s="167"/>
      <c r="H73" s="167"/>
      <c r="I73" s="167">
        <f>'02 01 Pol'!G212</f>
        <v>2405000</v>
      </c>
      <c r="J73" s="172">
        <f>IF(I77=0,"",I73/I77*100)</f>
        <v>18.39163346806037</v>
      </c>
    </row>
    <row r="74" spans="1:10" ht="36.75" customHeight="1">
      <c r="A74" s="159"/>
      <c r="B74" s="164" t="s">
        <v>111</v>
      </c>
      <c r="C74" s="165" t="s">
        <v>112</v>
      </c>
      <c r="D74" s="166"/>
      <c r="E74" s="166"/>
      <c r="F74" s="175" t="s">
        <v>113</v>
      </c>
      <c r="G74" s="167"/>
      <c r="H74" s="167"/>
      <c r="I74" s="167">
        <f>'02 01 Pol'!G215</f>
        <v>146400.57999999999</v>
      </c>
      <c r="J74" s="172">
        <f>IF(I77=0,"",I74/I77*100)</f>
        <v>1.1195616660588148</v>
      </c>
    </row>
    <row r="75" spans="1:10" ht="36.75" customHeight="1">
      <c r="A75" s="159"/>
      <c r="B75" s="164" t="s">
        <v>114</v>
      </c>
      <c r="C75" s="165" t="s">
        <v>27</v>
      </c>
      <c r="D75" s="166"/>
      <c r="E75" s="166"/>
      <c r="F75" s="175" t="s">
        <v>114</v>
      </c>
      <c r="G75" s="167"/>
      <c r="H75" s="167"/>
      <c r="I75" s="167">
        <f>'02 01 Pol'!G225</f>
        <v>730654.88</v>
      </c>
      <c r="J75" s="172">
        <f>IF(I77=0,"",I75/I77*100)</f>
        <v>5.5874996859083721</v>
      </c>
    </row>
    <row r="76" spans="1:10" ht="36.75" customHeight="1">
      <c r="A76" s="159"/>
      <c r="B76" s="164" t="s">
        <v>115</v>
      </c>
      <c r="C76" s="165" t="s">
        <v>28</v>
      </c>
      <c r="D76" s="166"/>
      <c r="E76" s="166"/>
      <c r="F76" s="175" t="s">
        <v>115</v>
      </c>
      <c r="G76" s="167"/>
      <c r="H76" s="167"/>
      <c r="I76" s="167">
        <f>'02 01 Pol'!G241</f>
        <v>1195085.75</v>
      </c>
      <c r="J76" s="172">
        <f>IF(I77=0,"",I76/I77*100)</f>
        <v>9.1391181192939825</v>
      </c>
    </row>
    <row r="77" spans="1:10" ht="25.5" customHeight="1">
      <c r="A77" s="160"/>
      <c r="B77" s="168" t="s">
        <v>1</v>
      </c>
      <c r="C77" s="169"/>
      <c r="D77" s="170"/>
      <c r="E77" s="170"/>
      <c r="F77" s="176"/>
      <c r="G77" s="171"/>
      <c r="H77" s="171"/>
      <c r="I77" s="171">
        <f>SUM(I49:I76)</f>
        <v>13076598.140000001</v>
      </c>
      <c r="J77" s="173">
        <f>SUM(J49:J76)</f>
        <v>100</v>
      </c>
    </row>
    <row r="78" spans="1:10">
      <c r="F78" s="116"/>
      <c r="G78" s="116"/>
      <c r="H78" s="116"/>
      <c r="I78" s="116"/>
      <c r="J78" s="174"/>
    </row>
    <row r="79" spans="1:10">
      <c r="F79" s="116"/>
      <c r="G79" s="116"/>
      <c r="H79" s="116"/>
      <c r="I79" s="116"/>
      <c r="J79" s="174"/>
    </row>
    <row r="80" spans="1:10">
      <c r="F80" s="116"/>
      <c r="G80" s="116"/>
      <c r="H80" s="116"/>
      <c r="I80" s="116"/>
      <c r="J80" s="17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75:E75"/>
    <mergeCell ref="C76:E76"/>
    <mergeCell ref="B2:J2"/>
    <mergeCell ref="B3:J3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98" t="s">
        <v>6</v>
      </c>
      <c r="B1" s="98"/>
      <c r="C1" s="99"/>
      <c r="D1" s="98"/>
      <c r="E1" s="98"/>
      <c r="F1" s="98"/>
      <c r="G1" s="98"/>
    </row>
    <row r="2" spans="1:7" ht="24.95" customHeight="1">
      <c r="A2" s="48" t="s">
        <v>7</v>
      </c>
      <c r="B2" s="47"/>
      <c r="C2" s="100"/>
      <c r="D2" s="100"/>
      <c r="E2" s="100"/>
      <c r="F2" s="100"/>
      <c r="G2" s="101"/>
    </row>
    <row r="3" spans="1:7" ht="24.95" customHeight="1">
      <c r="A3" s="48" t="s">
        <v>8</v>
      </c>
      <c r="B3" s="47"/>
      <c r="C3" s="100"/>
      <c r="D3" s="100"/>
      <c r="E3" s="100"/>
      <c r="F3" s="100"/>
      <c r="G3" s="101"/>
    </row>
    <row r="4" spans="1:7" ht="24.95" customHeight="1">
      <c r="A4" s="48" t="s">
        <v>9</v>
      </c>
      <c r="B4" s="47"/>
      <c r="C4" s="100"/>
      <c r="D4" s="100"/>
      <c r="E4" s="100"/>
      <c r="F4" s="100"/>
      <c r="G4" s="101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9"/>
  <sheetViews>
    <sheetView workbookViewId="0">
      <pane ySplit="6" topLeftCell="A7" activePane="bottomLeft" state="frozen"/>
      <selection pane="bottomLeft" activeCell="AS25" sqref="AS25"/>
    </sheetView>
  </sheetViews>
  <sheetFormatPr defaultRowHeight="12.75" outlineLevelRow="3"/>
  <cols>
    <col min="1" max="1" width="3.42578125" customWidth="1"/>
    <col min="2" max="2" width="12.5703125" style="157" customWidth="1"/>
    <col min="3" max="3" width="38.28515625" style="15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178" t="s">
        <v>489</v>
      </c>
      <c r="B1" s="178"/>
      <c r="C1" s="178"/>
      <c r="D1" s="178"/>
      <c r="E1" s="178"/>
      <c r="F1" s="178"/>
      <c r="G1" s="178"/>
      <c r="AG1" t="s">
        <v>116</v>
      </c>
    </row>
    <row r="2" spans="1:60" ht="24.95" customHeight="1">
      <c r="A2" s="179" t="s">
        <v>7</v>
      </c>
      <c r="B2" s="47" t="s">
        <v>43</v>
      </c>
      <c r="C2" s="182" t="s">
        <v>40</v>
      </c>
      <c r="D2" s="180"/>
      <c r="E2" s="180"/>
      <c r="F2" s="180"/>
      <c r="G2" s="181"/>
      <c r="AG2" t="s">
        <v>117</v>
      </c>
    </row>
    <row r="3" spans="1:60" ht="24.95" customHeight="1">
      <c r="A3" s="179" t="s">
        <v>8</v>
      </c>
      <c r="B3" s="47" t="s">
        <v>41</v>
      </c>
      <c r="C3" s="182" t="s">
        <v>42</v>
      </c>
      <c r="D3" s="180"/>
      <c r="E3" s="180"/>
      <c r="F3" s="180"/>
      <c r="G3" s="181"/>
      <c r="AC3" s="157" t="s">
        <v>117</v>
      </c>
      <c r="AG3" t="s">
        <v>118</v>
      </c>
    </row>
    <row r="4" spans="1:60">
      <c r="D4" s="10"/>
    </row>
    <row r="5" spans="1:60" ht="38.25">
      <c r="A5" s="184" t="s">
        <v>119</v>
      </c>
      <c r="B5" s="186" t="s">
        <v>120</v>
      </c>
      <c r="C5" s="186" t="s">
        <v>121</v>
      </c>
      <c r="D5" s="185" t="s">
        <v>122</v>
      </c>
      <c r="E5" s="184" t="s">
        <v>123</v>
      </c>
      <c r="F5" s="183" t="s">
        <v>124</v>
      </c>
      <c r="G5" s="184" t="s">
        <v>29</v>
      </c>
      <c r="H5" s="187" t="s">
        <v>30</v>
      </c>
      <c r="I5" s="187" t="s">
        <v>125</v>
      </c>
      <c r="J5" s="187" t="s">
        <v>31</v>
      </c>
      <c r="K5" s="187" t="s">
        <v>126</v>
      </c>
      <c r="L5" s="187" t="s">
        <v>127</v>
      </c>
      <c r="M5" s="187" t="s">
        <v>128</v>
      </c>
      <c r="N5" s="187" t="s">
        <v>129</v>
      </c>
      <c r="O5" s="187" t="s">
        <v>130</v>
      </c>
      <c r="P5" s="187" t="s">
        <v>131</v>
      </c>
      <c r="Q5" s="187" t="s">
        <v>132</v>
      </c>
      <c r="R5" s="187" t="s">
        <v>133</v>
      </c>
      <c r="S5" s="187" t="s">
        <v>134</v>
      </c>
      <c r="T5" s="187" t="s">
        <v>135</v>
      </c>
      <c r="U5" s="187" t="s">
        <v>136</v>
      </c>
      <c r="V5" s="187" t="s">
        <v>137</v>
      </c>
      <c r="W5" s="187" t="s">
        <v>138</v>
      </c>
      <c r="X5" s="187" t="s">
        <v>139</v>
      </c>
      <c r="Y5" s="187" t="s">
        <v>140</v>
      </c>
    </row>
    <row r="6" spans="1:60" hidden="1">
      <c r="A6" s="3"/>
      <c r="B6" s="4"/>
      <c r="C6" s="4"/>
      <c r="D6" s="6"/>
      <c r="E6" s="189"/>
      <c r="F6" s="190"/>
      <c r="G6" s="190"/>
      <c r="H6" s="190"/>
      <c r="I6" s="190"/>
      <c r="J6" s="190"/>
      <c r="K6" s="190"/>
      <c r="L6" s="190"/>
      <c r="M6" s="190"/>
      <c r="N6" s="189"/>
      <c r="O6" s="189"/>
      <c r="P6" s="189"/>
      <c r="Q6" s="189"/>
      <c r="R6" s="190"/>
      <c r="S6" s="190"/>
      <c r="T6" s="190"/>
      <c r="U6" s="190"/>
      <c r="V6" s="190"/>
      <c r="W6" s="190"/>
      <c r="X6" s="190"/>
      <c r="Y6" s="190"/>
    </row>
    <row r="7" spans="1:60">
      <c r="A7" s="214" t="s">
        <v>141</v>
      </c>
      <c r="B7" s="215" t="s">
        <v>61</v>
      </c>
      <c r="C7" s="236" t="s">
        <v>62</v>
      </c>
      <c r="D7" s="216"/>
      <c r="E7" s="217"/>
      <c r="F7" s="218"/>
      <c r="G7" s="219">
        <f>SUMIF(AG8:AG12,"&lt;&gt;NOR",G8:G12)</f>
        <v>250211.09</v>
      </c>
      <c r="H7" s="213"/>
      <c r="I7" s="213">
        <f>SUM(I8:I12)</f>
        <v>11660.07</v>
      </c>
      <c r="J7" s="213"/>
      <c r="K7" s="213">
        <f>SUM(K8:K12)</f>
        <v>238551.02</v>
      </c>
      <c r="L7" s="213"/>
      <c r="M7" s="213">
        <f>SUM(M8:M12)</f>
        <v>302755.41889999999</v>
      </c>
      <c r="N7" s="212"/>
      <c r="O7" s="212">
        <f>SUM(O8:O12)</f>
        <v>0.42</v>
      </c>
      <c r="P7" s="212"/>
      <c r="Q7" s="212">
        <f>SUM(Q8:Q12)</f>
        <v>0</v>
      </c>
      <c r="R7" s="213"/>
      <c r="S7" s="213"/>
      <c r="T7" s="213"/>
      <c r="U7" s="213"/>
      <c r="V7" s="213">
        <f>SUM(V8:V12)</f>
        <v>54.879999999999995</v>
      </c>
      <c r="W7" s="213"/>
      <c r="X7" s="213"/>
      <c r="Y7" s="213"/>
      <c r="AG7" t="s">
        <v>142</v>
      </c>
    </row>
    <row r="8" spans="1:60" ht="22.5" outlineLevel="1">
      <c r="A8" s="221">
        <v>1</v>
      </c>
      <c r="B8" s="222" t="s">
        <v>143</v>
      </c>
      <c r="C8" s="237" t="s">
        <v>144</v>
      </c>
      <c r="D8" s="223" t="s">
        <v>145</v>
      </c>
      <c r="E8" s="224">
        <v>31.2745</v>
      </c>
      <c r="F8" s="225">
        <v>871</v>
      </c>
      <c r="G8" s="226">
        <f>ROUND(E8*F8,2)</f>
        <v>27240.09</v>
      </c>
      <c r="H8" s="209">
        <v>372.83</v>
      </c>
      <c r="I8" s="208">
        <f>ROUND(E8*H8,2)</f>
        <v>11660.07</v>
      </c>
      <c r="J8" s="209">
        <v>498.17</v>
      </c>
      <c r="K8" s="208">
        <f>ROUND(E8*J8,2)</f>
        <v>15580.02</v>
      </c>
      <c r="L8" s="208">
        <v>21</v>
      </c>
      <c r="M8" s="208">
        <f>G8*(1+L8/100)</f>
        <v>32960.508900000001</v>
      </c>
      <c r="N8" s="207">
        <v>1.333E-2</v>
      </c>
      <c r="O8" s="207">
        <f>ROUND(E8*N8,2)</f>
        <v>0.42</v>
      </c>
      <c r="P8" s="207">
        <v>0</v>
      </c>
      <c r="Q8" s="207">
        <f>ROUND(E8*P8,2)</f>
        <v>0</v>
      </c>
      <c r="R8" s="208"/>
      <c r="S8" s="208" t="s">
        <v>146</v>
      </c>
      <c r="T8" s="208" t="s">
        <v>146</v>
      </c>
      <c r="U8" s="208">
        <v>0.8</v>
      </c>
      <c r="V8" s="208">
        <f>ROUND(E8*U8,2)</f>
        <v>25.02</v>
      </c>
      <c r="W8" s="208"/>
      <c r="X8" s="208" t="s">
        <v>147</v>
      </c>
      <c r="Y8" s="208" t="s">
        <v>148</v>
      </c>
      <c r="Z8" s="188"/>
      <c r="AA8" s="188"/>
      <c r="AB8" s="188"/>
      <c r="AC8" s="188"/>
      <c r="AD8" s="188"/>
      <c r="AE8" s="188"/>
      <c r="AF8" s="188"/>
      <c r="AG8" s="188" t="s">
        <v>149</v>
      </c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8"/>
      <c r="BF8" s="188"/>
      <c r="BG8" s="188"/>
      <c r="BH8" s="188"/>
    </row>
    <row r="9" spans="1:60" ht="22.5" outlineLevel="2">
      <c r="A9" s="205"/>
      <c r="B9" s="206"/>
      <c r="C9" s="238" t="s">
        <v>150</v>
      </c>
      <c r="D9" s="210"/>
      <c r="E9" s="211">
        <v>31.2745</v>
      </c>
      <c r="F9" s="208"/>
      <c r="G9" s="208"/>
      <c r="H9" s="208"/>
      <c r="I9" s="208"/>
      <c r="J9" s="208"/>
      <c r="K9" s="208"/>
      <c r="L9" s="208"/>
      <c r="M9" s="208"/>
      <c r="N9" s="207"/>
      <c r="O9" s="207"/>
      <c r="P9" s="207"/>
      <c r="Q9" s="207"/>
      <c r="R9" s="208"/>
      <c r="S9" s="208"/>
      <c r="T9" s="208"/>
      <c r="U9" s="208"/>
      <c r="V9" s="208"/>
      <c r="W9" s="208"/>
      <c r="X9" s="208"/>
      <c r="Y9" s="208"/>
      <c r="Z9" s="188"/>
      <c r="AA9" s="188"/>
      <c r="AB9" s="188"/>
      <c r="AC9" s="188"/>
      <c r="AD9" s="188"/>
      <c r="AE9" s="188"/>
      <c r="AF9" s="188"/>
      <c r="AG9" s="188" t="s">
        <v>151</v>
      </c>
      <c r="AH9" s="188">
        <v>0</v>
      </c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</row>
    <row r="10" spans="1:60" ht="22.5" outlineLevel="1">
      <c r="A10" s="221">
        <v>2</v>
      </c>
      <c r="B10" s="222" t="s">
        <v>152</v>
      </c>
      <c r="C10" s="237" t="s">
        <v>153</v>
      </c>
      <c r="D10" s="223" t="s">
        <v>145</v>
      </c>
      <c r="E10" s="224">
        <v>39.816249999999997</v>
      </c>
      <c r="F10" s="225">
        <v>5600</v>
      </c>
      <c r="G10" s="226">
        <f>ROUND(E10*F10,2)</f>
        <v>222971</v>
      </c>
      <c r="H10" s="209">
        <v>0</v>
      </c>
      <c r="I10" s="208">
        <f>ROUND(E10*H10,2)</f>
        <v>0</v>
      </c>
      <c r="J10" s="209">
        <v>5600</v>
      </c>
      <c r="K10" s="208">
        <f>ROUND(E10*J10,2)</f>
        <v>222971</v>
      </c>
      <c r="L10" s="208">
        <v>21</v>
      </c>
      <c r="M10" s="208">
        <f>G10*(1+L10/100)</f>
        <v>269794.90999999997</v>
      </c>
      <c r="N10" s="207">
        <v>0</v>
      </c>
      <c r="O10" s="207">
        <f>ROUND(E10*N10,2)</f>
        <v>0</v>
      </c>
      <c r="P10" s="207">
        <v>0</v>
      </c>
      <c r="Q10" s="207">
        <f>ROUND(E10*P10,2)</f>
        <v>0</v>
      </c>
      <c r="R10" s="208"/>
      <c r="S10" s="208" t="s">
        <v>154</v>
      </c>
      <c r="T10" s="208" t="s">
        <v>155</v>
      </c>
      <c r="U10" s="208">
        <v>0.75</v>
      </c>
      <c r="V10" s="208">
        <f>ROUND(E10*U10,2)</f>
        <v>29.86</v>
      </c>
      <c r="W10" s="208"/>
      <c r="X10" s="208" t="s">
        <v>147</v>
      </c>
      <c r="Y10" s="208" t="s">
        <v>148</v>
      </c>
      <c r="Z10" s="188"/>
      <c r="AA10" s="188"/>
      <c r="AB10" s="188"/>
      <c r="AC10" s="188"/>
      <c r="AD10" s="188"/>
      <c r="AE10" s="188"/>
      <c r="AF10" s="188"/>
      <c r="AG10" s="188" t="s">
        <v>149</v>
      </c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</row>
    <row r="11" spans="1:60" ht="22.5" outlineLevel="2">
      <c r="A11" s="205"/>
      <c r="B11" s="206"/>
      <c r="C11" s="239" t="s">
        <v>156</v>
      </c>
      <c r="D11" s="228"/>
      <c r="E11" s="228"/>
      <c r="F11" s="228"/>
      <c r="G11" s="228"/>
      <c r="H11" s="208"/>
      <c r="I11" s="208"/>
      <c r="J11" s="208"/>
      <c r="K11" s="208"/>
      <c r="L11" s="208"/>
      <c r="M11" s="208"/>
      <c r="N11" s="207"/>
      <c r="O11" s="207"/>
      <c r="P11" s="207"/>
      <c r="Q11" s="207"/>
      <c r="R11" s="208"/>
      <c r="S11" s="208"/>
      <c r="T11" s="208"/>
      <c r="U11" s="208"/>
      <c r="V11" s="208"/>
      <c r="W11" s="208"/>
      <c r="X11" s="208"/>
      <c r="Y11" s="208"/>
      <c r="Z11" s="188"/>
      <c r="AA11" s="188"/>
      <c r="AB11" s="188"/>
      <c r="AC11" s="188"/>
      <c r="AD11" s="188"/>
      <c r="AE11" s="188"/>
      <c r="AF11" s="188"/>
      <c r="AG11" s="188" t="s">
        <v>157</v>
      </c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227" t="str">
        <f>C11</f>
        <v>Dodávka a montáž opláštění. Včetně všech klempířských a zámečnických výrobků. Přesná specifikace viz. PD. Včetně montážních plošin.</v>
      </c>
      <c r="BB11" s="188"/>
      <c r="BC11" s="188"/>
      <c r="BD11" s="188"/>
      <c r="BE11" s="188"/>
      <c r="BF11" s="188"/>
      <c r="BG11" s="188"/>
      <c r="BH11" s="188"/>
    </row>
    <row r="12" spans="1:60" outlineLevel="2">
      <c r="A12" s="205"/>
      <c r="B12" s="206"/>
      <c r="C12" s="238" t="s">
        <v>158</v>
      </c>
      <c r="D12" s="210"/>
      <c r="E12" s="211">
        <v>39.816249999999997</v>
      </c>
      <c r="F12" s="208"/>
      <c r="G12" s="208"/>
      <c r="H12" s="208"/>
      <c r="I12" s="208"/>
      <c r="J12" s="208"/>
      <c r="K12" s="208"/>
      <c r="L12" s="208"/>
      <c r="M12" s="208"/>
      <c r="N12" s="207"/>
      <c r="O12" s="207"/>
      <c r="P12" s="207"/>
      <c r="Q12" s="207"/>
      <c r="R12" s="208"/>
      <c r="S12" s="208"/>
      <c r="T12" s="208"/>
      <c r="U12" s="208"/>
      <c r="V12" s="208"/>
      <c r="W12" s="208"/>
      <c r="X12" s="208"/>
      <c r="Y12" s="208"/>
      <c r="Z12" s="188"/>
      <c r="AA12" s="188"/>
      <c r="AB12" s="188"/>
      <c r="AC12" s="188"/>
      <c r="AD12" s="188"/>
      <c r="AE12" s="188"/>
      <c r="AF12" s="188"/>
      <c r="AG12" s="188" t="s">
        <v>151</v>
      </c>
      <c r="AH12" s="188">
        <v>0</v>
      </c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</row>
    <row r="13" spans="1:60">
      <c r="A13" s="214" t="s">
        <v>141</v>
      </c>
      <c r="B13" s="215" t="s">
        <v>63</v>
      </c>
      <c r="C13" s="236" t="s">
        <v>64</v>
      </c>
      <c r="D13" s="216"/>
      <c r="E13" s="217"/>
      <c r="F13" s="218"/>
      <c r="G13" s="219">
        <f>SUMIF(AG14:AG27,"&lt;&gt;NOR",G14:G27)</f>
        <v>1106418.76</v>
      </c>
      <c r="H13" s="213"/>
      <c r="I13" s="213">
        <f>SUM(I14:I27)</f>
        <v>425255.76</v>
      </c>
      <c r="J13" s="213"/>
      <c r="K13" s="213">
        <f>SUM(K14:K27)</f>
        <v>681162.99</v>
      </c>
      <c r="L13" s="213"/>
      <c r="M13" s="213">
        <f>SUM(M14:M27)</f>
        <v>1338766.6995999999</v>
      </c>
      <c r="N13" s="212"/>
      <c r="O13" s="212">
        <f>SUM(O14:O27)</f>
        <v>5.7799999999999994</v>
      </c>
      <c r="P13" s="212"/>
      <c r="Q13" s="212">
        <f>SUM(Q14:Q27)</f>
        <v>0</v>
      </c>
      <c r="R13" s="213"/>
      <c r="S13" s="213"/>
      <c r="T13" s="213"/>
      <c r="U13" s="213"/>
      <c r="V13" s="213">
        <f>SUM(V14:V27)</f>
        <v>520.48</v>
      </c>
      <c r="W13" s="213"/>
      <c r="X13" s="213"/>
      <c r="Y13" s="213"/>
      <c r="AG13" t="s">
        <v>142</v>
      </c>
    </row>
    <row r="14" spans="1:60" ht="22.5" outlineLevel="1">
      <c r="A14" s="229">
        <v>3</v>
      </c>
      <c r="B14" s="230" t="s">
        <v>159</v>
      </c>
      <c r="C14" s="240" t="s">
        <v>160</v>
      </c>
      <c r="D14" s="231" t="s">
        <v>161</v>
      </c>
      <c r="E14" s="232">
        <v>3</v>
      </c>
      <c r="F14" s="233">
        <v>9635</v>
      </c>
      <c r="G14" s="234">
        <f>ROUND(E14*F14,2)</f>
        <v>28905</v>
      </c>
      <c r="H14" s="209">
        <v>8520.35</v>
      </c>
      <c r="I14" s="208">
        <f>ROUND(E14*H14,2)</f>
        <v>25561.05</v>
      </c>
      <c r="J14" s="209">
        <v>1114.6500000000001</v>
      </c>
      <c r="K14" s="208">
        <f>ROUND(E14*J14,2)</f>
        <v>3343.95</v>
      </c>
      <c r="L14" s="208">
        <v>21</v>
      </c>
      <c r="M14" s="208">
        <f>G14*(1+L14/100)</f>
        <v>34975.049999999996</v>
      </c>
      <c r="N14" s="207">
        <v>1.354E-2</v>
      </c>
      <c r="O14" s="207">
        <f>ROUND(E14*N14,2)</f>
        <v>0.04</v>
      </c>
      <c r="P14" s="207">
        <v>0</v>
      </c>
      <c r="Q14" s="207">
        <f>ROUND(E14*P14,2)</f>
        <v>0</v>
      </c>
      <c r="R14" s="208"/>
      <c r="S14" s="208" t="s">
        <v>146</v>
      </c>
      <c r="T14" s="208" t="s">
        <v>146</v>
      </c>
      <c r="U14" s="208">
        <v>1.79</v>
      </c>
      <c r="V14" s="208">
        <f>ROUND(E14*U14,2)</f>
        <v>5.37</v>
      </c>
      <c r="W14" s="208"/>
      <c r="X14" s="208" t="s">
        <v>147</v>
      </c>
      <c r="Y14" s="208" t="s">
        <v>148</v>
      </c>
      <c r="Z14" s="188"/>
      <c r="AA14" s="188"/>
      <c r="AB14" s="188"/>
      <c r="AC14" s="188"/>
      <c r="AD14" s="188"/>
      <c r="AE14" s="188"/>
      <c r="AF14" s="188"/>
      <c r="AG14" s="188" t="s">
        <v>149</v>
      </c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88"/>
      <c r="BE14" s="188"/>
      <c r="BF14" s="188"/>
      <c r="BG14" s="188"/>
      <c r="BH14" s="188"/>
    </row>
    <row r="15" spans="1:60" outlineLevel="1">
      <c r="A15" s="221">
        <v>4</v>
      </c>
      <c r="B15" s="222" t="s">
        <v>162</v>
      </c>
      <c r="C15" s="237" t="s">
        <v>163</v>
      </c>
      <c r="D15" s="223" t="s">
        <v>145</v>
      </c>
      <c r="E15" s="224">
        <v>128.57499999999999</v>
      </c>
      <c r="F15" s="225">
        <v>1217</v>
      </c>
      <c r="G15" s="226">
        <f>ROUND(E15*F15,2)</f>
        <v>156475.78</v>
      </c>
      <c r="H15" s="209">
        <v>513.34</v>
      </c>
      <c r="I15" s="208">
        <f>ROUND(E15*H15,2)</f>
        <v>66002.69</v>
      </c>
      <c r="J15" s="209">
        <v>703.66</v>
      </c>
      <c r="K15" s="208">
        <f>ROUND(E15*J15,2)</f>
        <v>90473.08</v>
      </c>
      <c r="L15" s="208">
        <v>21</v>
      </c>
      <c r="M15" s="208">
        <f>G15*(1+L15/100)</f>
        <v>189335.69379999998</v>
      </c>
      <c r="N15" s="207">
        <v>2.511E-2</v>
      </c>
      <c r="O15" s="207">
        <f>ROUND(E15*N15,2)</f>
        <v>3.23</v>
      </c>
      <c r="P15" s="207">
        <v>0</v>
      </c>
      <c r="Q15" s="207">
        <f>ROUND(E15*P15,2)</f>
        <v>0</v>
      </c>
      <c r="R15" s="208"/>
      <c r="S15" s="208" t="s">
        <v>146</v>
      </c>
      <c r="T15" s="208" t="s">
        <v>146</v>
      </c>
      <c r="U15" s="208">
        <v>1.1299999999999999</v>
      </c>
      <c r="V15" s="208">
        <f>ROUND(E15*U15,2)</f>
        <v>145.29</v>
      </c>
      <c r="W15" s="208"/>
      <c r="X15" s="208" t="s">
        <v>147</v>
      </c>
      <c r="Y15" s="208" t="s">
        <v>148</v>
      </c>
      <c r="Z15" s="188"/>
      <c r="AA15" s="188"/>
      <c r="AB15" s="188"/>
      <c r="AC15" s="188"/>
      <c r="AD15" s="188"/>
      <c r="AE15" s="188"/>
      <c r="AF15" s="188"/>
      <c r="AG15" s="188" t="s">
        <v>149</v>
      </c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</row>
    <row r="16" spans="1:60" outlineLevel="2">
      <c r="A16" s="205"/>
      <c r="B16" s="206"/>
      <c r="C16" s="239" t="s">
        <v>164</v>
      </c>
      <c r="D16" s="228"/>
      <c r="E16" s="228"/>
      <c r="F16" s="228"/>
      <c r="G16" s="228"/>
      <c r="H16" s="208"/>
      <c r="I16" s="208"/>
      <c r="J16" s="208"/>
      <c r="K16" s="208"/>
      <c r="L16" s="208"/>
      <c r="M16" s="208"/>
      <c r="N16" s="207"/>
      <c r="O16" s="207"/>
      <c r="P16" s="207"/>
      <c r="Q16" s="207"/>
      <c r="R16" s="208"/>
      <c r="S16" s="208"/>
      <c r="T16" s="208"/>
      <c r="U16" s="208"/>
      <c r="V16" s="208"/>
      <c r="W16" s="208"/>
      <c r="X16" s="208"/>
      <c r="Y16" s="208"/>
      <c r="Z16" s="188"/>
      <c r="AA16" s="188"/>
      <c r="AB16" s="188"/>
      <c r="AC16" s="188"/>
      <c r="AD16" s="188"/>
      <c r="AE16" s="188"/>
      <c r="AF16" s="188"/>
      <c r="AG16" s="188" t="s">
        <v>157</v>
      </c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</row>
    <row r="17" spans="1:60" outlineLevel="2">
      <c r="A17" s="205"/>
      <c r="B17" s="206"/>
      <c r="C17" s="238" t="s">
        <v>165</v>
      </c>
      <c r="D17" s="210"/>
      <c r="E17" s="211">
        <v>128.57499999999999</v>
      </c>
      <c r="F17" s="208"/>
      <c r="G17" s="208"/>
      <c r="H17" s="208"/>
      <c r="I17" s="208"/>
      <c r="J17" s="208"/>
      <c r="K17" s="208"/>
      <c r="L17" s="208"/>
      <c r="M17" s="208"/>
      <c r="N17" s="207"/>
      <c r="O17" s="207"/>
      <c r="P17" s="207"/>
      <c r="Q17" s="207"/>
      <c r="R17" s="208"/>
      <c r="S17" s="208"/>
      <c r="T17" s="208"/>
      <c r="U17" s="208"/>
      <c r="V17" s="208"/>
      <c r="W17" s="208"/>
      <c r="X17" s="208"/>
      <c r="Y17" s="208"/>
      <c r="Z17" s="188"/>
      <c r="AA17" s="188"/>
      <c r="AB17" s="188"/>
      <c r="AC17" s="188"/>
      <c r="AD17" s="188"/>
      <c r="AE17" s="188"/>
      <c r="AF17" s="188"/>
      <c r="AG17" s="188" t="s">
        <v>151</v>
      </c>
      <c r="AH17" s="188">
        <v>0</v>
      </c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</row>
    <row r="18" spans="1:60" outlineLevel="1">
      <c r="A18" s="221">
        <v>5</v>
      </c>
      <c r="B18" s="222" t="s">
        <v>166</v>
      </c>
      <c r="C18" s="237" t="s">
        <v>167</v>
      </c>
      <c r="D18" s="223" t="s">
        <v>145</v>
      </c>
      <c r="E18" s="224">
        <v>133.81</v>
      </c>
      <c r="F18" s="225">
        <v>2375</v>
      </c>
      <c r="G18" s="226">
        <f>ROUND(E18*F18,2)</f>
        <v>317798.75</v>
      </c>
      <c r="H18" s="209">
        <v>1230.46</v>
      </c>
      <c r="I18" s="208">
        <f>ROUND(E18*H18,2)</f>
        <v>164647.85</v>
      </c>
      <c r="J18" s="209">
        <v>1144.54</v>
      </c>
      <c r="K18" s="208">
        <f>ROUND(E18*J18,2)</f>
        <v>153150.9</v>
      </c>
      <c r="L18" s="208">
        <v>21</v>
      </c>
      <c r="M18" s="208">
        <f>G18*(1+L18/100)</f>
        <v>384536.48749999999</v>
      </c>
      <c r="N18" s="207">
        <v>1.7409999999999998E-2</v>
      </c>
      <c r="O18" s="207">
        <f>ROUND(E18*N18,2)</f>
        <v>2.33</v>
      </c>
      <c r="P18" s="207">
        <v>0</v>
      </c>
      <c r="Q18" s="207">
        <f>ROUND(E18*P18,2)</f>
        <v>0</v>
      </c>
      <c r="R18" s="208"/>
      <c r="S18" s="208" t="s">
        <v>146</v>
      </c>
      <c r="T18" s="208" t="s">
        <v>146</v>
      </c>
      <c r="U18" s="208">
        <v>1.8380000000000001</v>
      </c>
      <c r="V18" s="208">
        <f>ROUND(E18*U18,2)</f>
        <v>245.94</v>
      </c>
      <c r="W18" s="208"/>
      <c r="X18" s="208" t="s">
        <v>147</v>
      </c>
      <c r="Y18" s="208" t="s">
        <v>148</v>
      </c>
      <c r="Z18" s="188"/>
      <c r="AA18" s="188"/>
      <c r="AB18" s="188"/>
      <c r="AC18" s="188"/>
      <c r="AD18" s="188"/>
      <c r="AE18" s="188"/>
      <c r="AF18" s="188"/>
      <c r="AG18" s="188" t="s">
        <v>149</v>
      </c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</row>
    <row r="19" spans="1:60" outlineLevel="2">
      <c r="A19" s="205"/>
      <c r="B19" s="206"/>
      <c r="C19" s="238" t="s">
        <v>168</v>
      </c>
      <c r="D19" s="210"/>
      <c r="E19" s="211">
        <v>133.81</v>
      </c>
      <c r="F19" s="208"/>
      <c r="G19" s="208"/>
      <c r="H19" s="208"/>
      <c r="I19" s="208"/>
      <c r="J19" s="208"/>
      <c r="K19" s="208"/>
      <c r="L19" s="208"/>
      <c r="M19" s="208"/>
      <c r="N19" s="207"/>
      <c r="O19" s="207"/>
      <c r="P19" s="207"/>
      <c r="Q19" s="207"/>
      <c r="R19" s="208"/>
      <c r="S19" s="208"/>
      <c r="T19" s="208"/>
      <c r="U19" s="208"/>
      <c r="V19" s="208"/>
      <c r="W19" s="208"/>
      <c r="X19" s="208"/>
      <c r="Y19" s="208"/>
      <c r="Z19" s="188"/>
      <c r="AA19" s="188"/>
      <c r="AB19" s="188"/>
      <c r="AC19" s="188"/>
      <c r="AD19" s="188"/>
      <c r="AE19" s="188"/>
      <c r="AF19" s="188"/>
      <c r="AG19" s="188" t="s">
        <v>151</v>
      </c>
      <c r="AH19" s="188">
        <v>0</v>
      </c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</row>
    <row r="20" spans="1:60" ht="22.5" outlineLevel="1">
      <c r="A20" s="221">
        <v>6</v>
      </c>
      <c r="B20" s="222" t="s">
        <v>169</v>
      </c>
      <c r="C20" s="237" t="s">
        <v>170</v>
      </c>
      <c r="D20" s="223" t="s">
        <v>145</v>
      </c>
      <c r="E20" s="224">
        <v>11.6325</v>
      </c>
      <c r="F20" s="225">
        <v>1024</v>
      </c>
      <c r="G20" s="226">
        <f>ROUND(E20*F20,2)</f>
        <v>11911.68</v>
      </c>
      <c r="H20" s="209">
        <v>432.42</v>
      </c>
      <c r="I20" s="208">
        <f>ROUND(E20*H20,2)</f>
        <v>5030.13</v>
      </c>
      <c r="J20" s="209">
        <v>591.58000000000004</v>
      </c>
      <c r="K20" s="208">
        <f>ROUND(E20*J20,2)</f>
        <v>6881.55</v>
      </c>
      <c r="L20" s="208">
        <v>21</v>
      </c>
      <c r="M20" s="208">
        <f>G20*(1+L20/100)</f>
        <v>14413.132799999999</v>
      </c>
      <c r="N20" s="207">
        <v>1.506E-2</v>
      </c>
      <c r="O20" s="207">
        <f>ROUND(E20*N20,2)</f>
        <v>0.18</v>
      </c>
      <c r="P20" s="207">
        <v>0</v>
      </c>
      <c r="Q20" s="207">
        <f>ROUND(E20*P20,2)</f>
        <v>0</v>
      </c>
      <c r="R20" s="208"/>
      <c r="S20" s="208" t="s">
        <v>146</v>
      </c>
      <c r="T20" s="208" t="s">
        <v>146</v>
      </c>
      <c r="U20" s="208">
        <v>0.95</v>
      </c>
      <c r="V20" s="208">
        <f>ROUND(E20*U20,2)</f>
        <v>11.05</v>
      </c>
      <c r="W20" s="208"/>
      <c r="X20" s="208" t="s">
        <v>147</v>
      </c>
      <c r="Y20" s="208" t="s">
        <v>148</v>
      </c>
      <c r="Z20" s="188"/>
      <c r="AA20" s="188"/>
      <c r="AB20" s="188"/>
      <c r="AC20" s="188"/>
      <c r="AD20" s="188"/>
      <c r="AE20" s="188"/>
      <c r="AF20" s="188"/>
      <c r="AG20" s="188" t="s">
        <v>149</v>
      </c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</row>
    <row r="21" spans="1:60" outlineLevel="2">
      <c r="A21" s="205"/>
      <c r="B21" s="206"/>
      <c r="C21" s="239" t="s">
        <v>171</v>
      </c>
      <c r="D21" s="228"/>
      <c r="E21" s="228"/>
      <c r="F21" s="228"/>
      <c r="G21" s="228"/>
      <c r="H21" s="208"/>
      <c r="I21" s="208"/>
      <c r="J21" s="208"/>
      <c r="K21" s="208"/>
      <c r="L21" s="208"/>
      <c r="M21" s="208"/>
      <c r="N21" s="207"/>
      <c r="O21" s="207"/>
      <c r="P21" s="207"/>
      <c r="Q21" s="207"/>
      <c r="R21" s="208"/>
      <c r="S21" s="208"/>
      <c r="T21" s="208"/>
      <c r="U21" s="208"/>
      <c r="V21" s="208"/>
      <c r="W21" s="208"/>
      <c r="X21" s="208"/>
      <c r="Y21" s="208"/>
      <c r="Z21" s="188"/>
      <c r="AA21" s="188"/>
      <c r="AB21" s="188"/>
      <c r="AC21" s="188"/>
      <c r="AD21" s="188"/>
      <c r="AE21" s="188"/>
      <c r="AF21" s="188"/>
      <c r="AG21" s="188" t="s">
        <v>157</v>
      </c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</row>
    <row r="22" spans="1:60" outlineLevel="2">
      <c r="A22" s="205"/>
      <c r="B22" s="206"/>
      <c r="C22" s="238" t="s">
        <v>172</v>
      </c>
      <c r="D22" s="210"/>
      <c r="E22" s="211">
        <v>11.6325</v>
      </c>
      <c r="F22" s="208"/>
      <c r="G22" s="208"/>
      <c r="H22" s="208"/>
      <c r="I22" s="208"/>
      <c r="J22" s="208"/>
      <c r="K22" s="208"/>
      <c r="L22" s="208"/>
      <c r="M22" s="208"/>
      <c r="N22" s="207"/>
      <c r="O22" s="207"/>
      <c r="P22" s="207"/>
      <c r="Q22" s="207"/>
      <c r="R22" s="208"/>
      <c r="S22" s="208"/>
      <c r="T22" s="208"/>
      <c r="U22" s="208"/>
      <c r="V22" s="208"/>
      <c r="W22" s="208"/>
      <c r="X22" s="208"/>
      <c r="Y22" s="208"/>
      <c r="Z22" s="188"/>
      <c r="AA22" s="188"/>
      <c r="AB22" s="188"/>
      <c r="AC22" s="188"/>
      <c r="AD22" s="188"/>
      <c r="AE22" s="188"/>
      <c r="AF22" s="188"/>
      <c r="AG22" s="188" t="s">
        <v>151</v>
      </c>
      <c r="AH22" s="188">
        <v>0</v>
      </c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</row>
    <row r="23" spans="1:60" outlineLevel="1">
      <c r="A23" s="221">
        <v>7</v>
      </c>
      <c r="B23" s="222" t="s">
        <v>173</v>
      </c>
      <c r="C23" s="237" t="s">
        <v>174</v>
      </c>
      <c r="D23" s="223" t="s">
        <v>145</v>
      </c>
      <c r="E23" s="224">
        <v>133.81</v>
      </c>
      <c r="F23" s="225">
        <v>247</v>
      </c>
      <c r="G23" s="226">
        <f>ROUND(E23*F23,2)</f>
        <v>33051.07</v>
      </c>
      <c r="H23" s="209">
        <v>0</v>
      </c>
      <c r="I23" s="208">
        <f>ROUND(E23*H23,2)</f>
        <v>0</v>
      </c>
      <c r="J23" s="209">
        <v>247</v>
      </c>
      <c r="K23" s="208">
        <f>ROUND(E23*J23,2)</f>
        <v>33051.07</v>
      </c>
      <c r="L23" s="208">
        <v>21</v>
      </c>
      <c r="M23" s="208">
        <f>G23*(1+L23/100)</f>
        <v>39991.794699999999</v>
      </c>
      <c r="N23" s="207">
        <v>0</v>
      </c>
      <c r="O23" s="207">
        <f>ROUND(E23*N23,2)</f>
        <v>0</v>
      </c>
      <c r="P23" s="207">
        <v>0</v>
      </c>
      <c r="Q23" s="207">
        <f>ROUND(E23*P23,2)</f>
        <v>0</v>
      </c>
      <c r="R23" s="208"/>
      <c r="S23" s="208" t="s">
        <v>146</v>
      </c>
      <c r="T23" s="208" t="s">
        <v>146</v>
      </c>
      <c r="U23" s="208">
        <v>0.43</v>
      </c>
      <c r="V23" s="208">
        <f>ROUND(E23*U23,2)</f>
        <v>57.54</v>
      </c>
      <c r="W23" s="208"/>
      <c r="X23" s="208" t="s">
        <v>147</v>
      </c>
      <c r="Y23" s="208" t="s">
        <v>148</v>
      </c>
      <c r="Z23" s="188"/>
      <c r="AA23" s="188"/>
      <c r="AB23" s="188"/>
      <c r="AC23" s="188"/>
      <c r="AD23" s="188"/>
      <c r="AE23" s="188"/>
      <c r="AF23" s="188"/>
      <c r="AG23" s="188" t="s">
        <v>149</v>
      </c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</row>
    <row r="24" spans="1:60" outlineLevel="2">
      <c r="A24" s="205"/>
      <c r="B24" s="206"/>
      <c r="C24" s="238" t="s">
        <v>168</v>
      </c>
      <c r="D24" s="210"/>
      <c r="E24" s="211">
        <v>133.81</v>
      </c>
      <c r="F24" s="208"/>
      <c r="G24" s="208"/>
      <c r="H24" s="208"/>
      <c r="I24" s="208"/>
      <c r="J24" s="208"/>
      <c r="K24" s="208"/>
      <c r="L24" s="208"/>
      <c r="M24" s="208"/>
      <c r="N24" s="207"/>
      <c r="O24" s="207"/>
      <c r="P24" s="207"/>
      <c r="Q24" s="207"/>
      <c r="R24" s="208"/>
      <c r="S24" s="208"/>
      <c r="T24" s="208"/>
      <c r="U24" s="208"/>
      <c r="V24" s="208"/>
      <c r="W24" s="208"/>
      <c r="X24" s="208"/>
      <c r="Y24" s="208"/>
      <c r="Z24" s="188"/>
      <c r="AA24" s="188"/>
      <c r="AB24" s="188"/>
      <c r="AC24" s="188"/>
      <c r="AD24" s="188"/>
      <c r="AE24" s="188"/>
      <c r="AF24" s="188"/>
      <c r="AG24" s="188" t="s">
        <v>151</v>
      </c>
      <c r="AH24" s="188">
        <v>0</v>
      </c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</row>
    <row r="25" spans="1:60" ht="22.5" outlineLevel="1">
      <c r="A25" s="221">
        <v>8</v>
      </c>
      <c r="B25" s="222" t="s">
        <v>175</v>
      </c>
      <c r="C25" s="237" t="s">
        <v>176</v>
      </c>
      <c r="D25" s="223" t="s">
        <v>145</v>
      </c>
      <c r="E25" s="224">
        <v>108.4032</v>
      </c>
      <c r="F25" s="225">
        <v>5150</v>
      </c>
      <c r="G25" s="226">
        <f>ROUND(E25*F25,2)</f>
        <v>558276.48</v>
      </c>
      <c r="H25" s="209">
        <v>1513</v>
      </c>
      <c r="I25" s="208">
        <f>ROUND(E25*H25,2)</f>
        <v>164014.04</v>
      </c>
      <c r="J25" s="209">
        <v>3637</v>
      </c>
      <c r="K25" s="208">
        <f>ROUND(E25*J25,2)</f>
        <v>394262.44</v>
      </c>
      <c r="L25" s="208">
        <v>21</v>
      </c>
      <c r="M25" s="208">
        <f>G25*(1+L25/100)</f>
        <v>675514.54079999996</v>
      </c>
      <c r="N25" s="207">
        <v>0</v>
      </c>
      <c r="O25" s="207">
        <f>ROUND(E25*N25,2)</f>
        <v>0</v>
      </c>
      <c r="P25" s="207">
        <v>0</v>
      </c>
      <c r="Q25" s="207">
        <f>ROUND(E25*P25,2)</f>
        <v>0</v>
      </c>
      <c r="R25" s="208"/>
      <c r="S25" s="208" t="s">
        <v>154</v>
      </c>
      <c r="T25" s="208" t="s">
        <v>155</v>
      </c>
      <c r="U25" s="208">
        <v>0.51</v>
      </c>
      <c r="V25" s="208">
        <f>ROUND(E25*U25,2)</f>
        <v>55.29</v>
      </c>
      <c r="W25" s="208"/>
      <c r="X25" s="208" t="s">
        <v>147</v>
      </c>
      <c r="Y25" s="208" t="s">
        <v>148</v>
      </c>
      <c r="Z25" s="188"/>
      <c r="AA25" s="188"/>
      <c r="AB25" s="188"/>
      <c r="AC25" s="188"/>
      <c r="AD25" s="188"/>
      <c r="AE25" s="188"/>
      <c r="AF25" s="188"/>
      <c r="AG25" s="188" t="s">
        <v>149</v>
      </c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</row>
    <row r="26" spans="1:60" ht="22.5" outlineLevel="2">
      <c r="A26" s="205"/>
      <c r="B26" s="206"/>
      <c r="C26" s="239" t="s">
        <v>177</v>
      </c>
      <c r="D26" s="228"/>
      <c r="E26" s="228"/>
      <c r="F26" s="228"/>
      <c r="G26" s="228"/>
      <c r="H26" s="208"/>
      <c r="I26" s="208"/>
      <c r="J26" s="208"/>
      <c r="K26" s="208"/>
      <c r="L26" s="208"/>
      <c r="M26" s="208"/>
      <c r="N26" s="207"/>
      <c r="O26" s="207"/>
      <c r="P26" s="207"/>
      <c r="Q26" s="207"/>
      <c r="R26" s="208"/>
      <c r="S26" s="208"/>
      <c r="T26" s="208"/>
      <c r="U26" s="208"/>
      <c r="V26" s="208"/>
      <c r="W26" s="208"/>
      <c r="X26" s="208"/>
      <c r="Y26" s="208"/>
      <c r="Z26" s="188"/>
      <c r="AA26" s="188"/>
      <c r="AB26" s="188"/>
      <c r="AC26" s="188"/>
      <c r="AD26" s="188"/>
      <c r="AE26" s="188"/>
      <c r="AF26" s="188"/>
      <c r="AG26" s="188" t="s">
        <v>157</v>
      </c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227" t="str">
        <f>C26</f>
        <v>Dodávka a montáž stropní kce. Včetně všech klempířských a zámečnických výrobků. Přesná specifikace viz. PD. Včetně montážních plošin.</v>
      </c>
      <c r="BB26" s="188"/>
      <c r="BC26" s="188"/>
      <c r="BD26" s="188"/>
      <c r="BE26" s="188"/>
      <c r="BF26" s="188"/>
      <c r="BG26" s="188"/>
      <c r="BH26" s="188"/>
    </row>
    <row r="27" spans="1:60" outlineLevel="2">
      <c r="A27" s="205"/>
      <c r="B27" s="206"/>
      <c r="C27" s="238" t="s">
        <v>178</v>
      </c>
      <c r="D27" s="210"/>
      <c r="E27" s="211">
        <v>108.4032</v>
      </c>
      <c r="F27" s="208"/>
      <c r="G27" s="208"/>
      <c r="H27" s="208"/>
      <c r="I27" s="208"/>
      <c r="J27" s="208"/>
      <c r="K27" s="208"/>
      <c r="L27" s="208"/>
      <c r="M27" s="208"/>
      <c r="N27" s="207"/>
      <c r="O27" s="207"/>
      <c r="P27" s="207"/>
      <c r="Q27" s="207"/>
      <c r="R27" s="208"/>
      <c r="S27" s="208"/>
      <c r="T27" s="208"/>
      <c r="U27" s="208"/>
      <c r="V27" s="208"/>
      <c r="W27" s="208"/>
      <c r="X27" s="208"/>
      <c r="Y27" s="208"/>
      <c r="Z27" s="188"/>
      <c r="AA27" s="188"/>
      <c r="AB27" s="188"/>
      <c r="AC27" s="188"/>
      <c r="AD27" s="188"/>
      <c r="AE27" s="188"/>
      <c r="AF27" s="188"/>
      <c r="AG27" s="188" t="s">
        <v>151</v>
      </c>
      <c r="AH27" s="188">
        <v>0</v>
      </c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</row>
    <row r="28" spans="1:60">
      <c r="A28" s="214" t="s">
        <v>141</v>
      </c>
      <c r="B28" s="215" t="s">
        <v>65</v>
      </c>
      <c r="C28" s="236" t="s">
        <v>66</v>
      </c>
      <c r="D28" s="216"/>
      <c r="E28" s="217"/>
      <c r="F28" s="218"/>
      <c r="G28" s="219">
        <f>SUMIF(AG29:AG34,"&lt;&gt;NOR",G29:G34)</f>
        <v>60898.35</v>
      </c>
      <c r="H28" s="213"/>
      <c r="I28" s="213">
        <f>SUM(I29:I34)</f>
        <v>15146.5</v>
      </c>
      <c r="J28" s="213"/>
      <c r="K28" s="213">
        <f>SUM(K29:K34)</f>
        <v>45751.850000000006</v>
      </c>
      <c r="L28" s="213"/>
      <c r="M28" s="213">
        <f>SUM(M29:M34)</f>
        <v>73687.003499999992</v>
      </c>
      <c r="N28" s="212"/>
      <c r="O28" s="212">
        <f>SUM(O29:O34)</f>
        <v>3.0100000000000002</v>
      </c>
      <c r="P28" s="212"/>
      <c r="Q28" s="212">
        <f>SUM(Q29:Q34)</f>
        <v>0</v>
      </c>
      <c r="R28" s="213"/>
      <c r="S28" s="213"/>
      <c r="T28" s="213"/>
      <c r="U28" s="213"/>
      <c r="V28" s="213">
        <f>SUM(V29:V34)</f>
        <v>80.260000000000005</v>
      </c>
      <c r="W28" s="213"/>
      <c r="X28" s="213"/>
      <c r="Y28" s="213"/>
      <c r="AG28" t="s">
        <v>142</v>
      </c>
    </row>
    <row r="29" spans="1:60" outlineLevel="1">
      <c r="A29" s="221">
        <v>9</v>
      </c>
      <c r="B29" s="222" t="s">
        <v>179</v>
      </c>
      <c r="C29" s="237" t="s">
        <v>180</v>
      </c>
      <c r="D29" s="223" t="s">
        <v>145</v>
      </c>
      <c r="E29" s="224">
        <v>55.247500000000002</v>
      </c>
      <c r="F29" s="225">
        <v>800</v>
      </c>
      <c r="G29" s="226">
        <f>ROUND(E29*F29,2)</f>
        <v>44198</v>
      </c>
      <c r="H29" s="209">
        <v>120.09</v>
      </c>
      <c r="I29" s="208">
        <f>ROUND(E29*H29,2)</f>
        <v>6634.67</v>
      </c>
      <c r="J29" s="209">
        <v>679.91</v>
      </c>
      <c r="K29" s="208">
        <f>ROUND(E29*J29,2)</f>
        <v>37563.33</v>
      </c>
      <c r="L29" s="208">
        <v>21</v>
      </c>
      <c r="M29" s="208">
        <f>G29*(1+L29/100)</f>
        <v>53479.58</v>
      </c>
      <c r="N29" s="207">
        <v>5.3690000000000002E-2</v>
      </c>
      <c r="O29" s="207">
        <f>ROUND(E29*N29,2)</f>
        <v>2.97</v>
      </c>
      <c r="P29" s="207">
        <v>0</v>
      </c>
      <c r="Q29" s="207">
        <f>ROUND(E29*P29,2)</f>
        <v>0</v>
      </c>
      <c r="R29" s="208"/>
      <c r="S29" s="208" t="s">
        <v>146</v>
      </c>
      <c r="T29" s="208" t="s">
        <v>146</v>
      </c>
      <c r="U29" s="208">
        <v>1.17717</v>
      </c>
      <c r="V29" s="208">
        <f>ROUND(E29*U29,2)</f>
        <v>65.040000000000006</v>
      </c>
      <c r="W29" s="208"/>
      <c r="X29" s="208" t="s">
        <v>147</v>
      </c>
      <c r="Y29" s="208" t="s">
        <v>148</v>
      </c>
      <c r="Z29" s="188"/>
      <c r="AA29" s="188"/>
      <c r="AB29" s="188"/>
      <c r="AC29" s="188"/>
      <c r="AD29" s="188"/>
      <c r="AE29" s="188"/>
      <c r="AF29" s="188"/>
      <c r="AG29" s="188" t="s">
        <v>149</v>
      </c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</row>
    <row r="30" spans="1:60" ht="22.5" outlineLevel="2">
      <c r="A30" s="205"/>
      <c r="B30" s="206"/>
      <c r="C30" s="238" t="s">
        <v>181</v>
      </c>
      <c r="D30" s="210"/>
      <c r="E30" s="211">
        <v>50.827500000000001</v>
      </c>
      <c r="F30" s="208"/>
      <c r="G30" s="208"/>
      <c r="H30" s="208"/>
      <c r="I30" s="208"/>
      <c r="J30" s="208"/>
      <c r="K30" s="208"/>
      <c r="L30" s="208"/>
      <c r="M30" s="208"/>
      <c r="N30" s="207"/>
      <c r="O30" s="207"/>
      <c r="P30" s="207"/>
      <c r="Q30" s="207"/>
      <c r="R30" s="208"/>
      <c r="S30" s="208"/>
      <c r="T30" s="208"/>
      <c r="U30" s="208"/>
      <c r="V30" s="208"/>
      <c r="W30" s="208"/>
      <c r="X30" s="208"/>
      <c r="Y30" s="208"/>
      <c r="Z30" s="188"/>
      <c r="AA30" s="188"/>
      <c r="AB30" s="188"/>
      <c r="AC30" s="188"/>
      <c r="AD30" s="188"/>
      <c r="AE30" s="188"/>
      <c r="AF30" s="188"/>
      <c r="AG30" s="188" t="s">
        <v>151</v>
      </c>
      <c r="AH30" s="188">
        <v>0</v>
      </c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</row>
    <row r="31" spans="1:60" outlineLevel="3">
      <c r="A31" s="205"/>
      <c r="B31" s="206"/>
      <c r="C31" s="238" t="s">
        <v>182</v>
      </c>
      <c r="D31" s="210"/>
      <c r="E31" s="211">
        <v>4.42</v>
      </c>
      <c r="F31" s="208"/>
      <c r="G31" s="208"/>
      <c r="H31" s="208"/>
      <c r="I31" s="208"/>
      <c r="J31" s="208"/>
      <c r="K31" s="208"/>
      <c r="L31" s="208"/>
      <c r="M31" s="208"/>
      <c r="N31" s="207"/>
      <c r="O31" s="207"/>
      <c r="P31" s="207"/>
      <c r="Q31" s="207"/>
      <c r="R31" s="208"/>
      <c r="S31" s="208"/>
      <c r="T31" s="208"/>
      <c r="U31" s="208"/>
      <c r="V31" s="208"/>
      <c r="W31" s="208"/>
      <c r="X31" s="208"/>
      <c r="Y31" s="208"/>
      <c r="Z31" s="188"/>
      <c r="AA31" s="188"/>
      <c r="AB31" s="188"/>
      <c r="AC31" s="188"/>
      <c r="AD31" s="188"/>
      <c r="AE31" s="188"/>
      <c r="AF31" s="188"/>
      <c r="AG31" s="188" t="s">
        <v>151</v>
      </c>
      <c r="AH31" s="188">
        <v>0</v>
      </c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</row>
    <row r="32" spans="1:60" outlineLevel="1">
      <c r="A32" s="221">
        <v>10</v>
      </c>
      <c r="B32" s="222" t="s">
        <v>183</v>
      </c>
      <c r="C32" s="237" t="s">
        <v>184</v>
      </c>
      <c r="D32" s="223" t="s">
        <v>145</v>
      </c>
      <c r="E32" s="224">
        <v>62.901499999999999</v>
      </c>
      <c r="F32" s="225">
        <v>265.5</v>
      </c>
      <c r="G32" s="226">
        <f>ROUND(E32*F32,2)</f>
        <v>16700.349999999999</v>
      </c>
      <c r="H32" s="209">
        <v>135.32</v>
      </c>
      <c r="I32" s="208">
        <f>ROUND(E32*H32,2)</f>
        <v>8511.83</v>
      </c>
      <c r="J32" s="209">
        <v>130.18</v>
      </c>
      <c r="K32" s="208">
        <f>ROUND(E32*J32,2)</f>
        <v>8188.52</v>
      </c>
      <c r="L32" s="208">
        <v>21</v>
      </c>
      <c r="M32" s="208">
        <f>G32*(1+L32/100)</f>
        <v>20207.423499999997</v>
      </c>
      <c r="N32" s="207">
        <v>6.0999999999999997E-4</v>
      </c>
      <c r="O32" s="207">
        <f>ROUND(E32*N32,2)</f>
        <v>0.04</v>
      </c>
      <c r="P32" s="207">
        <v>0</v>
      </c>
      <c r="Q32" s="207">
        <f>ROUND(E32*P32,2)</f>
        <v>0</v>
      </c>
      <c r="R32" s="208"/>
      <c r="S32" s="208" t="s">
        <v>146</v>
      </c>
      <c r="T32" s="208" t="s">
        <v>146</v>
      </c>
      <c r="U32" s="208">
        <v>0.24199999999999999</v>
      </c>
      <c r="V32" s="208">
        <f>ROUND(E32*U32,2)</f>
        <v>15.22</v>
      </c>
      <c r="W32" s="208"/>
      <c r="X32" s="208" t="s">
        <v>147</v>
      </c>
      <c r="Y32" s="208" t="s">
        <v>148</v>
      </c>
      <c r="Z32" s="188"/>
      <c r="AA32" s="188"/>
      <c r="AB32" s="188"/>
      <c r="AC32" s="188"/>
      <c r="AD32" s="188"/>
      <c r="AE32" s="188"/>
      <c r="AF32" s="188"/>
      <c r="AG32" s="188" t="s">
        <v>149</v>
      </c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</row>
    <row r="33" spans="1:60" outlineLevel="2">
      <c r="A33" s="205"/>
      <c r="B33" s="206"/>
      <c r="C33" s="239" t="s">
        <v>185</v>
      </c>
      <c r="D33" s="228"/>
      <c r="E33" s="228"/>
      <c r="F33" s="228"/>
      <c r="G33" s="228"/>
      <c r="H33" s="208"/>
      <c r="I33" s="208"/>
      <c r="J33" s="208"/>
      <c r="K33" s="208"/>
      <c r="L33" s="208"/>
      <c r="M33" s="208"/>
      <c r="N33" s="207"/>
      <c r="O33" s="207"/>
      <c r="P33" s="207"/>
      <c r="Q33" s="207"/>
      <c r="R33" s="208"/>
      <c r="S33" s="208"/>
      <c r="T33" s="208"/>
      <c r="U33" s="208"/>
      <c r="V33" s="208"/>
      <c r="W33" s="208"/>
      <c r="X33" s="208"/>
      <c r="Y33" s="208"/>
      <c r="Z33" s="188"/>
      <c r="AA33" s="188"/>
      <c r="AB33" s="188"/>
      <c r="AC33" s="188"/>
      <c r="AD33" s="188"/>
      <c r="AE33" s="188"/>
      <c r="AF33" s="188"/>
      <c r="AG33" s="188" t="s">
        <v>157</v>
      </c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</row>
    <row r="34" spans="1:60" ht="22.5" outlineLevel="2">
      <c r="A34" s="205"/>
      <c r="B34" s="206"/>
      <c r="C34" s="238" t="s">
        <v>186</v>
      </c>
      <c r="D34" s="210"/>
      <c r="E34" s="211">
        <v>62.901499999999999</v>
      </c>
      <c r="F34" s="208"/>
      <c r="G34" s="208"/>
      <c r="H34" s="208"/>
      <c r="I34" s="208"/>
      <c r="J34" s="208"/>
      <c r="K34" s="208"/>
      <c r="L34" s="208"/>
      <c r="M34" s="208"/>
      <c r="N34" s="207"/>
      <c r="O34" s="207"/>
      <c r="P34" s="207"/>
      <c r="Q34" s="207"/>
      <c r="R34" s="208"/>
      <c r="S34" s="208"/>
      <c r="T34" s="208"/>
      <c r="U34" s="208"/>
      <c r="V34" s="208"/>
      <c r="W34" s="208"/>
      <c r="X34" s="208"/>
      <c r="Y34" s="208"/>
      <c r="Z34" s="188"/>
      <c r="AA34" s="188"/>
      <c r="AB34" s="188"/>
      <c r="AC34" s="188"/>
      <c r="AD34" s="188"/>
      <c r="AE34" s="188"/>
      <c r="AF34" s="188"/>
      <c r="AG34" s="188" t="s">
        <v>151</v>
      </c>
      <c r="AH34" s="188">
        <v>0</v>
      </c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</row>
    <row r="35" spans="1:60">
      <c r="A35" s="214" t="s">
        <v>141</v>
      </c>
      <c r="B35" s="215" t="s">
        <v>67</v>
      </c>
      <c r="C35" s="236" t="s">
        <v>68</v>
      </c>
      <c r="D35" s="216"/>
      <c r="E35" s="217"/>
      <c r="F35" s="218"/>
      <c r="G35" s="219">
        <f>SUMIF(AG36:AG37,"&lt;&gt;NOR",G36:G37)</f>
        <v>752.91</v>
      </c>
      <c r="H35" s="213"/>
      <c r="I35" s="213">
        <f>SUM(I36:I37)</f>
        <v>592.16</v>
      </c>
      <c r="J35" s="213"/>
      <c r="K35" s="213">
        <f>SUM(K36:K37)</f>
        <v>160.76</v>
      </c>
      <c r="L35" s="213"/>
      <c r="M35" s="213">
        <f>SUM(M36:M37)</f>
        <v>911.02109999999993</v>
      </c>
      <c r="N35" s="212"/>
      <c r="O35" s="212">
        <f>SUM(O36:O37)</f>
        <v>0</v>
      </c>
      <c r="P35" s="212"/>
      <c r="Q35" s="212">
        <f>SUM(Q36:Q37)</f>
        <v>0</v>
      </c>
      <c r="R35" s="213"/>
      <c r="S35" s="213"/>
      <c r="T35" s="213"/>
      <c r="U35" s="213"/>
      <c r="V35" s="213">
        <f>SUM(V36:V37)</f>
        <v>0.32</v>
      </c>
      <c r="W35" s="213"/>
      <c r="X35" s="213"/>
      <c r="Y35" s="213"/>
      <c r="AG35" t="s">
        <v>142</v>
      </c>
    </row>
    <row r="36" spans="1:60" outlineLevel="1">
      <c r="A36" s="221">
        <v>11</v>
      </c>
      <c r="B36" s="222" t="s">
        <v>187</v>
      </c>
      <c r="C36" s="237" t="s">
        <v>188</v>
      </c>
      <c r="D36" s="223" t="s">
        <v>145</v>
      </c>
      <c r="E36" s="224">
        <v>6.7830000000000004</v>
      </c>
      <c r="F36" s="225">
        <v>111</v>
      </c>
      <c r="G36" s="226">
        <f>ROUND(E36*F36,2)</f>
        <v>752.91</v>
      </c>
      <c r="H36" s="209">
        <v>87.3</v>
      </c>
      <c r="I36" s="208">
        <f>ROUND(E36*H36,2)</f>
        <v>592.16</v>
      </c>
      <c r="J36" s="209">
        <v>23.7</v>
      </c>
      <c r="K36" s="208">
        <f>ROUND(E36*J36,2)</f>
        <v>160.76</v>
      </c>
      <c r="L36" s="208">
        <v>21</v>
      </c>
      <c r="M36" s="208">
        <f>G36*(1+L36/100)</f>
        <v>911.02109999999993</v>
      </c>
      <c r="N36" s="207">
        <v>1.9000000000000001E-4</v>
      </c>
      <c r="O36" s="207">
        <f>ROUND(E36*N36,2)</f>
        <v>0</v>
      </c>
      <c r="P36" s="207">
        <v>0</v>
      </c>
      <c r="Q36" s="207">
        <f>ROUND(E36*P36,2)</f>
        <v>0</v>
      </c>
      <c r="R36" s="208"/>
      <c r="S36" s="208" t="s">
        <v>146</v>
      </c>
      <c r="T36" s="208" t="s">
        <v>146</v>
      </c>
      <c r="U36" s="208">
        <v>4.7E-2</v>
      </c>
      <c r="V36" s="208">
        <f>ROUND(E36*U36,2)</f>
        <v>0.32</v>
      </c>
      <c r="W36" s="208"/>
      <c r="X36" s="208" t="s">
        <v>147</v>
      </c>
      <c r="Y36" s="208" t="s">
        <v>148</v>
      </c>
      <c r="Z36" s="188"/>
      <c r="AA36" s="188"/>
      <c r="AB36" s="188"/>
      <c r="AC36" s="188"/>
      <c r="AD36" s="188"/>
      <c r="AE36" s="188"/>
      <c r="AF36" s="188"/>
      <c r="AG36" s="188" t="s">
        <v>149</v>
      </c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</row>
    <row r="37" spans="1:60" ht="22.5" outlineLevel="2">
      <c r="A37" s="205"/>
      <c r="B37" s="206"/>
      <c r="C37" s="238" t="s">
        <v>189</v>
      </c>
      <c r="D37" s="210"/>
      <c r="E37" s="211">
        <v>6.7830000000000004</v>
      </c>
      <c r="F37" s="208"/>
      <c r="G37" s="208"/>
      <c r="H37" s="208"/>
      <c r="I37" s="208"/>
      <c r="J37" s="208"/>
      <c r="K37" s="208"/>
      <c r="L37" s="208"/>
      <c r="M37" s="208"/>
      <c r="N37" s="207"/>
      <c r="O37" s="207"/>
      <c r="P37" s="207"/>
      <c r="Q37" s="207"/>
      <c r="R37" s="208"/>
      <c r="S37" s="208"/>
      <c r="T37" s="208"/>
      <c r="U37" s="208"/>
      <c r="V37" s="208"/>
      <c r="W37" s="208"/>
      <c r="X37" s="208"/>
      <c r="Y37" s="208"/>
      <c r="Z37" s="188"/>
      <c r="AA37" s="188"/>
      <c r="AB37" s="188"/>
      <c r="AC37" s="188"/>
      <c r="AD37" s="188"/>
      <c r="AE37" s="188"/>
      <c r="AF37" s="188"/>
      <c r="AG37" s="188" t="s">
        <v>151</v>
      </c>
      <c r="AH37" s="188">
        <v>0</v>
      </c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  <c r="BG37" s="188"/>
      <c r="BH37" s="188"/>
    </row>
    <row r="38" spans="1:60">
      <c r="A38" s="214" t="s">
        <v>141</v>
      </c>
      <c r="B38" s="215" t="s">
        <v>69</v>
      </c>
      <c r="C38" s="236" t="s">
        <v>70</v>
      </c>
      <c r="D38" s="216"/>
      <c r="E38" s="217"/>
      <c r="F38" s="218"/>
      <c r="G38" s="219">
        <f>SUMIF(AG39:AG51,"&lt;&gt;NOR",G39:G51)</f>
        <v>163559.94</v>
      </c>
      <c r="H38" s="213"/>
      <c r="I38" s="213">
        <f>SUM(I39:I51)</f>
        <v>124419.13</v>
      </c>
      <c r="J38" s="213"/>
      <c r="K38" s="213">
        <f>SUM(K39:K51)</f>
        <v>39140.82</v>
      </c>
      <c r="L38" s="213"/>
      <c r="M38" s="213">
        <f>SUM(M39:M51)</f>
        <v>197907.52739999999</v>
      </c>
      <c r="N38" s="212"/>
      <c r="O38" s="212">
        <f>SUM(O39:O51)</f>
        <v>18.869999999999997</v>
      </c>
      <c r="P38" s="212"/>
      <c r="Q38" s="212">
        <f>SUM(Q39:Q51)</f>
        <v>0</v>
      </c>
      <c r="R38" s="213"/>
      <c r="S38" s="213"/>
      <c r="T38" s="213"/>
      <c r="U38" s="213"/>
      <c r="V38" s="213">
        <f>SUM(V39:V51)</f>
        <v>70.11</v>
      </c>
      <c r="W38" s="213"/>
      <c r="X38" s="213"/>
      <c r="Y38" s="213"/>
      <c r="AG38" t="s">
        <v>142</v>
      </c>
    </row>
    <row r="39" spans="1:60" outlineLevel="1">
      <c r="A39" s="221">
        <v>12</v>
      </c>
      <c r="B39" s="222" t="s">
        <v>190</v>
      </c>
      <c r="C39" s="237" t="s">
        <v>191</v>
      </c>
      <c r="D39" s="223" t="s">
        <v>192</v>
      </c>
      <c r="E39" s="224">
        <v>0.20313000000000001</v>
      </c>
      <c r="F39" s="225">
        <v>5025</v>
      </c>
      <c r="G39" s="226">
        <f>ROUND(E39*F39,2)</f>
        <v>1020.73</v>
      </c>
      <c r="H39" s="209">
        <v>2734.86</v>
      </c>
      <c r="I39" s="208">
        <f>ROUND(E39*H39,2)</f>
        <v>555.53</v>
      </c>
      <c r="J39" s="209">
        <v>2290.14</v>
      </c>
      <c r="K39" s="208">
        <f>ROUND(E39*J39,2)</f>
        <v>465.2</v>
      </c>
      <c r="L39" s="208">
        <v>21</v>
      </c>
      <c r="M39" s="208">
        <f>G39*(1+L39/100)</f>
        <v>1235.0833</v>
      </c>
      <c r="N39" s="207">
        <v>2.5</v>
      </c>
      <c r="O39" s="207">
        <f>ROUND(E39*N39,2)</f>
        <v>0.51</v>
      </c>
      <c r="P39" s="207">
        <v>0</v>
      </c>
      <c r="Q39" s="207">
        <f>ROUND(E39*P39,2)</f>
        <v>0</v>
      </c>
      <c r="R39" s="208"/>
      <c r="S39" s="208" t="s">
        <v>146</v>
      </c>
      <c r="T39" s="208" t="s">
        <v>146</v>
      </c>
      <c r="U39" s="208">
        <v>4.66</v>
      </c>
      <c r="V39" s="208">
        <f>ROUND(E39*U39,2)</f>
        <v>0.95</v>
      </c>
      <c r="W39" s="208"/>
      <c r="X39" s="208" t="s">
        <v>147</v>
      </c>
      <c r="Y39" s="208" t="s">
        <v>148</v>
      </c>
      <c r="Z39" s="188"/>
      <c r="AA39" s="188"/>
      <c r="AB39" s="188"/>
      <c r="AC39" s="188"/>
      <c r="AD39" s="188"/>
      <c r="AE39" s="188"/>
      <c r="AF39" s="188"/>
      <c r="AG39" s="188" t="s">
        <v>149</v>
      </c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  <c r="BG39" s="188"/>
      <c r="BH39" s="188"/>
    </row>
    <row r="40" spans="1:60" outlineLevel="2">
      <c r="A40" s="205"/>
      <c r="B40" s="206"/>
      <c r="C40" s="238" t="s">
        <v>193</v>
      </c>
      <c r="D40" s="210"/>
      <c r="E40" s="211">
        <v>0.20313000000000001</v>
      </c>
      <c r="F40" s="208"/>
      <c r="G40" s="208"/>
      <c r="H40" s="208"/>
      <c r="I40" s="208"/>
      <c r="J40" s="208"/>
      <c r="K40" s="208"/>
      <c r="L40" s="208"/>
      <c r="M40" s="208"/>
      <c r="N40" s="207"/>
      <c r="O40" s="207"/>
      <c r="P40" s="207"/>
      <c r="Q40" s="207"/>
      <c r="R40" s="208"/>
      <c r="S40" s="208"/>
      <c r="T40" s="208"/>
      <c r="U40" s="208"/>
      <c r="V40" s="208"/>
      <c r="W40" s="208"/>
      <c r="X40" s="208"/>
      <c r="Y40" s="208"/>
      <c r="Z40" s="188"/>
      <c r="AA40" s="188"/>
      <c r="AB40" s="188"/>
      <c r="AC40" s="188"/>
      <c r="AD40" s="188"/>
      <c r="AE40" s="188"/>
      <c r="AF40" s="188"/>
      <c r="AG40" s="188" t="s">
        <v>151</v>
      </c>
      <c r="AH40" s="188">
        <v>0</v>
      </c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</row>
    <row r="41" spans="1:60" outlineLevel="1">
      <c r="A41" s="221">
        <v>13</v>
      </c>
      <c r="B41" s="222" t="s">
        <v>194</v>
      </c>
      <c r="C41" s="237" t="s">
        <v>195</v>
      </c>
      <c r="D41" s="223" t="s">
        <v>192</v>
      </c>
      <c r="E41" s="224">
        <v>2.0312999999999999</v>
      </c>
      <c r="F41" s="225">
        <v>854</v>
      </c>
      <c r="G41" s="226">
        <f>ROUND(E41*F41,2)</f>
        <v>1734.73</v>
      </c>
      <c r="H41" s="209">
        <v>0</v>
      </c>
      <c r="I41" s="208">
        <f>ROUND(E41*H41,2)</f>
        <v>0</v>
      </c>
      <c r="J41" s="209">
        <v>854</v>
      </c>
      <c r="K41" s="208">
        <f>ROUND(E41*J41,2)</f>
        <v>1734.73</v>
      </c>
      <c r="L41" s="208">
        <v>21</v>
      </c>
      <c r="M41" s="208">
        <f>G41*(1+L41/100)</f>
        <v>2099.0232999999998</v>
      </c>
      <c r="N41" s="207">
        <v>0</v>
      </c>
      <c r="O41" s="207">
        <f>ROUND(E41*N41,2)</f>
        <v>0</v>
      </c>
      <c r="P41" s="207">
        <v>0</v>
      </c>
      <c r="Q41" s="207">
        <f>ROUND(E41*P41,2)</f>
        <v>0</v>
      </c>
      <c r="R41" s="208"/>
      <c r="S41" s="208" t="s">
        <v>146</v>
      </c>
      <c r="T41" s="208" t="s">
        <v>146</v>
      </c>
      <c r="U41" s="208">
        <v>1.8360000000000001</v>
      </c>
      <c r="V41" s="208">
        <f>ROUND(E41*U41,2)</f>
        <v>3.73</v>
      </c>
      <c r="W41" s="208"/>
      <c r="X41" s="208" t="s">
        <v>147</v>
      </c>
      <c r="Y41" s="208" t="s">
        <v>148</v>
      </c>
      <c r="Z41" s="188"/>
      <c r="AA41" s="188"/>
      <c r="AB41" s="188"/>
      <c r="AC41" s="188"/>
      <c r="AD41" s="188"/>
      <c r="AE41" s="188"/>
      <c r="AF41" s="188"/>
      <c r="AG41" s="188" t="s">
        <v>149</v>
      </c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  <c r="BG41" s="188"/>
      <c r="BH41" s="188"/>
    </row>
    <row r="42" spans="1:60" outlineLevel="2">
      <c r="A42" s="205"/>
      <c r="B42" s="206"/>
      <c r="C42" s="238" t="s">
        <v>196</v>
      </c>
      <c r="D42" s="210"/>
      <c r="E42" s="211">
        <v>2.0312999999999999</v>
      </c>
      <c r="F42" s="208"/>
      <c r="G42" s="208"/>
      <c r="H42" s="208"/>
      <c r="I42" s="208"/>
      <c r="J42" s="208"/>
      <c r="K42" s="208"/>
      <c r="L42" s="208"/>
      <c r="M42" s="208"/>
      <c r="N42" s="207"/>
      <c r="O42" s="207"/>
      <c r="P42" s="207"/>
      <c r="Q42" s="207"/>
      <c r="R42" s="208"/>
      <c r="S42" s="208"/>
      <c r="T42" s="208"/>
      <c r="U42" s="208"/>
      <c r="V42" s="208"/>
      <c r="W42" s="208"/>
      <c r="X42" s="208"/>
      <c r="Y42" s="208"/>
      <c r="Z42" s="188"/>
      <c r="AA42" s="188"/>
      <c r="AB42" s="188"/>
      <c r="AC42" s="188"/>
      <c r="AD42" s="188"/>
      <c r="AE42" s="188"/>
      <c r="AF42" s="188"/>
      <c r="AG42" s="188" t="s">
        <v>151</v>
      </c>
      <c r="AH42" s="188">
        <v>0</v>
      </c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</row>
    <row r="43" spans="1:60" outlineLevel="1">
      <c r="A43" s="221">
        <v>14</v>
      </c>
      <c r="B43" s="222" t="s">
        <v>197</v>
      </c>
      <c r="C43" s="237" t="s">
        <v>198</v>
      </c>
      <c r="D43" s="223" t="s">
        <v>199</v>
      </c>
      <c r="E43" s="224">
        <v>88.46</v>
      </c>
      <c r="F43" s="225">
        <v>306.5</v>
      </c>
      <c r="G43" s="226">
        <f>ROUND(E43*F43,2)</f>
        <v>27112.99</v>
      </c>
      <c r="H43" s="209">
        <v>181.75</v>
      </c>
      <c r="I43" s="208">
        <f>ROUND(E43*H43,2)</f>
        <v>16077.61</v>
      </c>
      <c r="J43" s="209">
        <v>124.75</v>
      </c>
      <c r="K43" s="208">
        <f>ROUND(E43*J43,2)</f>
        <v>11035.39</v>
      </c>
      <c r="L43" s="208">
        <v>21</v>
      </c>
      <c r="M43" s="208">
        <f>G43*(1+L43/100)</f>
        <v>32806.717900000003</v>
      </c>
      <c r="N43" s="207">
        <v>1.6999999999999999E-3</v>
      </c>
      <c r="O43" s="207">
        <f>ROUND(E43*N43,2)</f>
        <v>0.15</v>
      </c>
      <c r="P43" s="207">
        <v>0</v>
      </c>
      <c r="Q43" s="207">
        <f>ROUND(E43*P43,2)</f>
        <v>0</v>
      </c>
      <c r="R43" s="208"/>
      <c r="S43" s="208" t="s">
        <v>146</v>
      </c>
      <c r="T43" s="208" t="s">
        <v>146</v>
      </c>
      <c r="U43" s="208">
        <v>0.21199999999999999</v>
      </c>
      <c r="V43" s="208">
        <f>ROUND(E43*U43,2)</f>
        <v>18.75</v>
      </c>
      <c r="W43" s="208"/>
      <c r="X43" s="208" t="s">
        <v>147</v>
      </c>
      <c r="Y43" s="208" t="s">
        <v>148</v>
      </c>
      <c r="Z43" s="188"/>
      <c r="AA43" s="188"/>
      <c r="AB43" s="188"/>
      <c r="AC43" s="188"/>
      <c r="AD43" s="188"/>
      <c r="AE43" s="188"/>
      <c r="AF43" s="188"/>
      <c r="AG43" s="188" t="s">
        <v>149</v>
      </c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</row>
    <row r="44" spans="1:60" ht="22.5" outlineLevel="2">
      <c r="A44" s="205"/>
      <c r="B44" s="206"/>
      <c r="C44" s="238" t="s">
        <v>200</v>
      </c>
      <c r="D44" s="210"/>
      <c r="E44" s="211">
        <v>88.46</v>
      </c>
      <c r="F44" s="208"/>
      <c r="G44" s="208"/>
      <c r="H44" s="208"/>
      <c r="I44" s="208"/>
      <c r="J44" s="208"/>
      <c r="K44" s="208"/>
      <c r="L44" s="208"/>
      <c r="M44" s="208"/>
      <c r="N44" s="207"/>
      <c r="O44" s="207"/>
      <c r="P44" s="207"/>
      <c r="Q44" s="207"/>
      <c r="R44" s="208"/>
      <c r="S44" s="208"/>
      <c r="T44" s="208"/>
      <c r="U44" s="208"/>
      <c r="V44" s="208"/>
      <c r="W44" s="208"/>
      <c r="X44" s="208"/>
      <c r="Y44" s="208"/>
      <c r="Z44" s="188"/>
      <c r="AA44" s="188"/>
      <c r="AB44" s="188"/>
      <c r="AC44" s="188"/>
      <c r="AD44" s="188"/>
      <c r="AE44" s="188"/>
      <c r="AF44" s="188"/>
      <c r="AG44" s="188" t="s">
        <v>151</v>
      </c>
      <c r="AH44" s="188">
        <v>0</v>
      </c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8"/>
      <c r="BF44" s="188"/>
      <c r="BG44" s="188"/>
      <c r="BH44" s="188"/>
    </row>
    <row r="45" spans="1:60" ht="22.5" outlineLevel="1">
      <c r="A45" s="221">
        <v>15</v>
      </c>
      <c r="B45" s="222" t="s">
        <v>201</v>
      </c>
      <c r="C45" s="237" t="s">
        <v>202</v>
      </c>
      <c r="D45" s="223" t="s">
        <v>145</v>
      </c>
      <c r="E45" s="224">
        <v>103.73820000000001</v>
      </c>
      <c r="F45" s="225">
        <v>849</v>
      </c>
      <c r="G45" s="226">
        <f>ROUND(E45*F45,2)</f>
        <v>88073.73</v>
      </c>
      <c r="H45" s="209">
        <v>599.28</v>
      </c>
      <c r="I45" s="208">
        <f>ROUND(E45*H45,2)</f>
        <v>62168.23</v>
      </c>
      <c r="J45" s="209">
        <v>249.72</v>
      </c>
      <c r="K45" s="208">
        <f>ROUND(E45*J45,2)</f>
        <v>25905.5</v>
      </c>
      <c r="L45" s="208">
        <v>21</v>
      </c>
      <c r="M45" s="208">
        <f>G45*(1+L45/100)</f>
        <v>106569.21329999999</v>
      </c>
      <c r="N45" s="207">
        <v>1.72E-3</v>
      </c>
      <c r="O45" s="207">
        <f>ROUND(E45*N45,2)</f>
        <v>0.18</v>
      </c>
      <c r="P45" s="207">
        <v>0</v>
      </c>
      <c r="Q45" s="207">
        <f>ROUND(E45*P45,2)</f>
        <v>0</v>
      </c>
      <c r="R45" s="208"/>
      <c r="S45" s="208" t="s">
        <v>146</v>
      </c>
      <c r="T45" s="208" t="s">
        <v>146</v>
      </c>
      <c r="U45" s="208">
        <v>0.45</v>
      </c>
      <c r="V45" s="208">
        <f>ROUND(E45*U45,2)</f>
        <v>46.68</v>
      </c>
      <c r="W45" s="208"/>
      <c r="X45" s="208" t="s">
        <v>147</v>
      </c>
      <c r="Y45" s="208" t="s">
        <v>148</v>
      </c>
      <c r="Z45" s="188"/>
      <c r="AA45" s="188"/>
      <c r="AB45" s="188"/>
      <c r="AC45" s="188"/>
      <c r="AD45" s="188"/>
      <c r="AE45" s="188"/>
      <c r="AF45" s="188"/>
      <c r="AG45" s="188" t="s">
        <v>149</v>
      </c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8"/>
      <c r="BD45" s="188"/>
      <c r="BE45" s="188"/>
      <c r="BF45" s="188"/>
      <c r="BG45" s="188"/>
      <c r="BH45" s="188"/>
    </row>
    <row r="46" spans="1:60" outlineLevel="2">
      <c r="A46" s="205"/>
      <c r="B46" s="206"/>
      <c r="C46" s="238" t="s">
        <v>203</v>
      </c>
      <c r="D46" s="210"/>
      <c r="E46" s="211">
        <v>74.548199999999994</v>
      </c>
      <c r="F46" s="208"/>
      <c r="G46" s="208"/>
      <c r="H46" s="208"/>
      <c r="I46" s="208"/>
      <c r="J46" s="208"/>
      <c r="K46" s="208"/>
      <c r="L46" s="208"/>
      <c r="M46" s="208"/>
      <c r="N46" s="207"/>
      <c r="O46" s="207"/>
      <c r="P46" s="207"/>
      <c r="Q46" s="207"/>
      <c r="R46" s="208"/>
      <c r="S46" s="208"/>
      <c r="T46" s="208"/>
      <c r="U46" s="208"/>
      <c r="V46" s="208"/>
      <c r="W46" s="208"/>
      <c r="X46" s="208"/>
      <c r="Y46" s="208"/>
      <c r="Z46" s="188"/>
      <c r="AA46" s="188"/>
      <c r="AB46" s="188"/>
      <c r="AC46" s="188"/>
      <c r="AD46" s="188"/>
      <c r="AE46" s="188"/>
      <c r="AF46" s="188"/>
      <c r="AG46" s="188" t="s">
        <v>151</v>
      </c>
      <c r="AH46" s="188">
        <v>0</v>
      </c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</row>
    <row r="47" spans="1:60" outlineLevel="3">
      <c r="A47" s="205"/>
      <c r="B47" s="206"/>
      <c r="C47" s="238" t="s">
        <v>204</v>
      </c>
      <c r="D47" s="210"/>
      <c r="E47" s="211">
        <v>29.19</v>
      </c>
      <c r="F47" s="208"/>
      <c r="G47" s="208"/>
      <c r="H47" s="208"/>
      <c r="I47" s="208"/>
      <c r="J47" s="208"/>
      <c r="K47" s="208"/>
      <c r="L47" s="208"/>
      <c r="M47" s="208"/>
      <c r="N47" s="207"/>
      <c r="O47" s="207"/>
      <c r="P47" s="207"/>
      <c r="Q47" s="207"/>
      <c r="R47" s="208"/>
      <c r="S47" s="208"/>
      <c r="T47" s="208"/>
      <c r="U47" s="208"/>
      <c r="V47" s="208"/>
      <c r="W47" s="208"/>
      <c r="X47" s="208"/>
      <c r="Y47" s="208"/>
      <c r="Z47" s="188"/>
      <c r="AA47" s="188"/>
      <c r="AB47" s="188"/>
      <c r="AC47" s="188"/>
      <c r="AD47" s="188"/>
      <c r="AE47" s="188"/>
      <c r="AF47" s="188"/>
      <c r="AG47" s="188" t="s">
        <v>151</v>
      </c>
      <c r="AH47" s="188">
        <v>0</v>
      </c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</row>
    <row r="48" spans="1:60" ht="22.5" outlineLevel="1">
      <c r="A48" s="221">
        <v>16</v>
      </c>
      <c r="B48" s="222" t="s">
        <v>205</v>
      </c>
      <c r="C48" s="237" t="s">
        <v>206</v>
      </c>
      <c r="D48" s="223" t="s">
        <v>207</v>
      </c>
      <c r="E48" s="224">
        <v>3839.1570000000002</v>
      </c>
      <c r="F48" s="225">
        <v>1.95</v>
      </c>
      <c r="G48" s="226">
        <f>ROUND(E48*F48,2)</f>
        <v>7486.36</v>
      </c>
      <c r="H48" s="209">
        <v>1.95</v>
      </c>
      <c r="I48" s="208">
        <f>ROUND(E48*H48,2)</f>
        <v>7486.36</v>
      </c>
      <c r="J48" s="209">
        <v>0</v>
      </c>
      <c r="K48" s="208">
        <f>ROUND(E48*J48,2)</f>
        <v>0</v>
      </c>
      <c r="L48" s="208">
        <v>21</v>
      </c>
      <c r="M48" s="208">
        <f>G48*(1+L48/100)</f>
        <v>9058.4956000000002</v>
      </c>
      <c r="N48" s="207">
        <v>1E-3</v>
      </c>
      <c r="O48" s="207">
        <f>ROUND(E48*N48,2)</f>
        <v>3.84</v>
      </c>
      <c r="P48" s="207">
        <v>0</v>
      </c>
      <c r="Q48" s="207">
        <f>ROUND(E48*P48,2)</f>
        <v>0</v>
      </c>
      <c r="R48" s="208" t="s">
        <v>208</v>
      </c>
      <c r="S48" s="208" t="s">
        <v>146</v>
      </c>
      <c r="T48" s="208" t="s">
        <v>146</v>
      </c>
      <c r="U48" s="208">
        <v>0</v>
      </c>
      <c r="V48" s="208">
        <f>ROUND(E48*U48,2)</f>
        <v>0</v>
      </c>
      <c r="W48" s="208"/>
      <c r="X48" s="208" t="s">
        <v>209</v>
      </c>
      <c r="Y48" s="208" t="s">
        <v>148</v>
      </c>
      <c r="Z48" s="188"/>
      <c r="AA48" s="188"/>
      <c r="AB48" s="188"/>
      <c r="AC48" s="188"/>
      <c r="AD48" s="188"/>
      <c r="AE48" s="188"/>
      <c r="AF48" s="188"/>
      <c r="AG48" s="188" t="s">
        <v>210</v>
      </c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188"/>
      <c r="BC48" s="188"/>
      <c r="BD48" s="188"/>
      <c r="BE48" s="188"/>
      <c r="BF48" s="188"/>
      <c r="BG48" s="188"/>
      <c r="BH48" s="188"/>
    </row>
    <row r="49" spans="1:60" ht="22.5" outlineLevel="2">
      <c r="A49" s="205"/>
      <c r="B49" s="206"/>
      <c r="C49" s="238" t="s">
        <v>211</v>
      </c>
      <c r="D49" s="210"/>
      <c r="E49" s="211">
        <v>3839.1570000000002</v>
      </c>
      <c r="F49" s="208"/>
      <c r="G49" s="208"/>
      <c r="H49" s="208"/>
      <c r="I49" s="208"/>
      <c r="J49" s="208"/>
      <c r="K49" s="208"/>
      <c r="L49" s="208"/>
      <c r="M49" s="208"/>
      <c r="N49" s="207"/>
      <c r="O49" s="207"/>
      <c r="P49" s="207"/>
      <c r="Q49" s="207"/>
      <c r="R49" s="208"/>
      <c r="S49" s="208"/>
      <c r="T49" s="208"/>
      <c r="U49" s="208"/>
      <c r="V49" s="208"/>
      <c r="W49" s="208"/>
      <c r="X49" s="208"/>
      <c r="Y49" s="208"/>
      <c r="Z49" s="188"/>
      <c r="AA49" s="188"/>
      <c r="AB49" s="188"/>
      <c r="AC49" s="188"/>
      <c r="AD49" s="188"/>
      <c r="AE49" s="188"/>
      <c r="AF49" s="188"/>
      <c r="AG49" s="188" t="s">
        <v>151</v>
      </c>
      <c r="AH49" s="188">
        <v>0</v>
      </c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  <c r="BG49" s="188"/>
      <c r="BH49" s="188"/>
    </row>
    <row r="50" spans="1:60" ht="22.5" outlineLevel="1">
      <c r="A50" s="221">
        <v>17</v>
      </c>
      <c r="B50" s="222" t="s">
        <v>212</v>
      </c>
      <c r="C50" s="237" t="s">
        <v>213</v>
      </c>
      <c r="D50" s="223" t="s">
        <v>145</v>
      </c>
      <c r="E50" s="224">
        <v>82.003020000000006</v>
      </c>
      <c r="F50" s="225">
        <v>465</v>
      </c>
      <c r="G50" s="226">
        <f>ROUND(E50*F50,2)</f>
        <v>38131.4</v>
      </c>
      <c r="H50" s="209">
        <v>465</v>
      </c>
      <c r="I50" s="208">
        <f>ROUND(E50*H50,2)</f>
        <v>38131.4</v>
      </c>
      <c r="J50" s="209">
        <v>0</v>
      </c>
      <c r="K50" s="208">
        <f>ROUND(E50*J50,2)</f>
        <v>0</v>
      </c>
      <c r="L50" s="208">
        <v>21</v>
      </c>
      <c r="M50" s="208">
        <f>G50*(1+L50/100)</f>
        <v>46138.993999999999</v>
      </c>
      <c r="N50" s="207">
        <v>0.17299999999999999</v>
      </c>
      <c r="O50" s="207">
        <f>ROUND(E50*N50,2)</f>
        <v>14.19</v>
      </c>
      <c r="P50" s="207">
        <v>0</v>
      </c>
      <c r="Q50" s="207">
        <f>ROUND(E50*P50,2)</f>
        <v>0</v>
      </c>
      <c r="R50" s="208" t="s">
        <v>208</v>
      </c>
      <c r="S50" s="208" t="s">
        <v>214</v>
      </c>
      <c r="T50" s="208" t="s">
        <v>215</v>
      </c>
      <c r="U50" s="208">
        <v>0</v>
      </c>
      <c r="V50" s="208">
        <f>ROUND(E50*U50,2)</f>
        <v>0</v>
      </c>
      <c r="W50" s="208"/>
      <c r="X50" s="208" t="s">
        <v>209</v>
      </c>
      <c r="Y50" s="208" t="s">
        <v>148</v>
      </c>
      <c r="Z50" s="188"/>
      <c r="AA50" s="188"/>
      <c r="AB50" s="188"/>
      <c r="AC50" s="188"/>
      <c r="AD50" s="188"/>
      <c r="AE50" s="188"/>
      <c r="AF50" s="188"/>
      <c r="AG50" s="188" t="s">
        <v>210</v>
      </c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88"/>
      <c r="AW50" s="188"/>
      <c r="AX50" s="188"/>
      <c r="AY50" s="188"/>
      <c r="AZ50" s="188"/>
      <c r="BA50" s="188"/>
      <c r="BB50" s="188"/>
      <c r="BC50" s="188"/>
      <c r="BD50" s="188"/>
      <c r="BE50" s="188"/>
      <c r="BF50" s="188"/>
      <c r="BG50" s="188"/>
      <c r="BH50" s="188"/>
    </row>
    <row r="51" spans="1:60" ht="22.5" outlineLevel="2">
      <c r="A51" s="205"/>
      <c r="B51" s="206"/>
      <c r="C51" s="238" t="s">
        <v>216</v>
      </c>
      <c r="D51" s="210"/>
      <c r="E51" s="211">
        <v>82.003020000000006</v>
      </c>
      <c r="F51" s="208"/>
      <c r="G51" s="208"/>
      <c r="H51" s="208"/>
      <c r="I51" s="208"/>
      <c r="J51" s="208"/>
      <c r="K51" s="208"/>
      <c r="L51" s="208"/>
      <c r="M51" s="208"/>
      <c r="N51" s="207"/>
      <c r="O51" s="207"/>
      <c r="P51" s="207"/>
      <c r="Q51" s="207"/>
      <c r="R51" s="208"/>
      <c r="S51" s="208"/>
      <c r="T51" s="208"/>
      <c r="U51" s="208"/>
      <c r="V51" s="208"/>
      <c r="W51" s="208"/>
      <c r="X51" s="208"/>
      <c r="Y51" s="208"/>
      <c r="Z51" s="188"/>
      <c r="AA51" s="188"/>
      <c r="AB51" s="188"/>
      <c r="AC51" s="188"/>
      <c r="AD51" s="188"/>
      <c r="AE51" s="188"/>
      <c r="AF51" s="188"/>
      <c r="AG51" s="188" t="s">
        <v>151</v>
      </c>
      <c r="AH51" s="188">
        <v>0</v>
      </c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188"/>
      <c r="AT51" s="188"/>
      <c r="AU51" s="188"/>
      <c r="AV51" s="188"/>
      <c r="AW51" s="188"/>
      <c r="AX51" s="188"/>
      <c r="AY51" s="188"/>
      <c r="AZ51" s="188"/>
      <c r="BA51" s="188"/>
      <c r="BB51" s="188"/>
      <c r="BC51" s="188"/>
      <c r="BD51" s="188"/>
      <c r="BE51" s="188"/>
      <c r="BF51" s="188"/>
      <c r="BG51" s="188"/>
      <c r="BH51" s="188"/>
    </row>
    <row r="52" spans="1:60">
      <c r="A52" s="214" t="s">
        <v>141</v>
      </c>
      <c r="B52" s="215" t="s">
        <v>71</v>
      </c>
      <c r="C52" s="236" t="s">
        <v>72</v>
      </c>
      <c r="D52" s="216"/>
      <c r="E52" s="217"/>
      <c r="F52" s="218"/>
      <c r="G52" s="219">
        <f>SUMIF(AG53:AG58,"&lt;&gt;NOR",G53:G58)</f>
        <v>1898530.8</v>
      </c>
      <c r="H52" s="213"/>
      <c r="I52" s="213">
        <f>SUM(I53:I58)</f>
        <v>0</v>
      </c>
      <c r="J52" s="213"/>
      <c r="K52" s="213">
        <f>SUM(K53:K58)</f>
        <v>1898530.8</v>
      </c>
      <c r="L52" s="213"/>
      <c r="M52" s="213">
        <f>SUM(M53:M58)</f>
        <v>2297222.2680000002</v>
      </c>
      <c r="N52" s="212"/>
      <c r="O52" s="212">
        <f>SUM(O53:O58)</f>
        <v>0</v>
      </c>
      <c r="P52" s="212"/>
      <c r="Q52" s="212">
        <f>SUM(Q53:Q58)</f>
        <v>0</v>
      </c>
      <c r="R52" s="213"/>
      <c r="S52" s="213"/>
      <c r="T52" s="213"/>
      <c r="U52" s="213"/>
      <c r="V52" s="213">
        <f>SUM(V53:V58)</f>
        <v>0</v>
      </c>
      <c r="W52" s="213"/>
      <c r="X52" s="213"/>
      <c r="Y52" s="213"/>
      <c r="AG52" t="s">
        <v>142</v>
      </c>
    </row>
    <row r="53" spans="1:60" ht="22.5" outlineLevel="1">
      <c r="A53" s="221">
        <v>18</v>
      </c>
      <c r="B53" s="222" t="s">
        <v>217</v>
      </c>
      <c r="C53" s="237" t="s">
        <v>218</v>
      </c>
      <c r="D53" s="223" t="s">
        <v>219</v>
      </c>
      <c r="E53" s="224">
        <v>49.264449999999997</v>
      </c>
      <c r="F53" s="225">
        <v>24000</v>
      </c>
      <c r="G53" s="226">
        <f>ROUND(E53*F53,2)</f>
        <v>1182346.8</v>
      </c>
      <c r="H53" s="209">
        <v>0</v>
      </c>
      <c r="I53" s="208">
        <f>ROUND(E53*H53,2)</f>
        <v>0</v>
      </c>
      <c r="J53" s="209">
        <v>24000</v>
      </c>
      <c r="K53" s="208">
        <f>ROUND(E53*J53,2)</f>
        <v>1182346.8</v>
      </c>
      <c r="L53" s="208">
        <v>21</v>
      </c>
      <c r="M53" s="208">
        <f>G53*(1+L53/100)</f>
        <v>1430639.628</v>
      </c>
      <c r="N53" s="207">
        <v>0</v>
      </c>
      <c r="O53" s="207">
        <f>ROUND(E53*N53,2)</f>
        <v>0</v>
      </c>
      <c r="P53" s="207">
        <v>0</v>
      </c>
      <c r="Q53" s="207">
        <f>ROUND(E53*P53,2)</f>
        <v>0</v>
      </c>
      <c r="R53" s="208"/>
      <c r="S53" s="208" t="s">
        <v>154</v>
      </c>
      <c r="T53" s="208" t="s">
        <v>155</v>
      </c>
      <c r="U53" s="208">
        <v>0</v>
      </c>
      <c r="V53" s="208">
        <f>ROUND(E53*U53,2)</f>
        <v>0</v>
      </c>
      <c r="W53" s="208"/>
      <c r="X53" s="208" t="s">
        <v>147</v>
      </c>
      <c r="Y53" s="208" t="s">
        <v>148</v>
      </c>
      <c r="Z53" s="188"/>
      <c r="AA53" s="188"/>
      <c r="AB53" s="188"/>
      <c r="AC53" s="188"/>
      <c r="AD53" s="188"/>
      <c r="AE53" s="188"/>
      <c r="AF53" s="188"/>
      <c r="AG53" s="188" t="s">
        <v>149</v>
      </c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  <c r="BH53" s="188"/>
    </row>
    <row r="54" spans="1:60" outlineLevel="2">
      <c r="A54" s="205"/>
      <c r="B54" s="206"/>
      <c r="C54" s="238" t="s">
        <v>220</v>
      </c>
      <c r="D54" s="210"/>
      <c r="E54" s="211">
        <v>14.835000000000001</v>
      </c>
      <c r="F54" s="208"/>
      <c r="G54" s="208"/>
      <c r="H54" s="208"/>
      <c r="I54" s="208"/>
      <c r="J54" s="208"/>
      <c r="K54" s="208"/>
      <c r="L54" s="208"/>
      <c r="M54" s="208"/>
      <c r="N54" s="207"/>
      <c r="O54" s="207"/>
      <c r="P54" s="207"/>
      <c r="Q54" s="207"/>
      <c r="R54" s="208"/>
      <c r="S54" s="208"/>
      <c r="T54" s="208"/>
      <c r="U54" s="208"/>
      <c r="V54" s="208"/>
      <c r="W54" s="208"/>
      <c r="X54" s="208"/>
      <c r="Y54" s="208"/>
      <c r="Z54" s="188"/>
      <c r="AA54" s="188"/>
      <c r="AB54" s="188"/>
      <c r="AC54" s="188"/>
      <c r="AD54" s="188"/>
      <c r="AE54" s="188"/>
      <c r="AF54" s="188"/>
      <c r="AG54" s="188" t="s">
        <v>151</v>
      </c>
      <c r="AH54" s="188">
        <v>0</v>
      </c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  <c r="BH54" s="188"/>
    </row>
    <row r="55" spans="1:60" outlineLevel="3">
      <c r="A55" s="205"/>
      <c r="B55" s="206"/>
      <c r="C55" s="238" t="s">
        <v>221</v>
      </c>
      <c r="D55" s="210"/>
      <c r="E55" s="211">
        <v>14.804449999999999</v>
      </c>
      <c r="F55" s="208"/>
      <c r="G55" s="208"/>
      <c r="H55" s="208"/>
      <c r="I55" s="208"/>
      <c r="J55" s="208"/>
      <c r="K55" s="208"/>
      <c r="L55" s="208"/>
      <c r="M55" s="208"/>
      <c r="N55" s="207"/>
      <c r="O55" s="207"/>
      <c r="P55" s="207"/>
      <c r="Q55" s="207"/>
      <c r="R55" s="208"/>
      <c r="S55" s="208"/>
      <c r="T55" s="208"/>
      <c r="U55" s="208"/>
      <c r="V55" s="208"/>
      <c r="W55" s="208"/>
      <c r="X55" s="208"/>
      <c r="Y55" s="208"/>
      <c r="Z55" s="188"/>
      <c r="AA55" s="188"/>
      <c r="AB55" s="188"/>
      <c r="AC55" s="188"/>
      <c r="AD55" s="188"/>
      <c r="AE55" s="188"/>
      <c r="AF55" s="188"/>
      <c r="AG55" s="188" t="s">
        <v>151</v>
      </c>
      <c r="AH55" s="188">
        <v>0</v>
      </c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</row>
    <row r="56" spans="1:60" outlineLevel="3">
      <c r="A56" s="205"/>
      <c r="B56" s="206"/>
      <c r="C56" s="238" t="s">
        <v>222</v>
      </c>
      <c r="D56" s="210"/>
      <c r="E56" s="211">
        <v>19.625</v>
      </c>
      <c r="F56" s="208"/>
      <c r="G56" s="208"/>
      <c r="H56" s="208"/>
      <c r="I56" s="208"/>
      <c r="J56" s="208"/>
      <c r="K56" s="208"/>
      <c r="L56" s="208"/>
      <c r="M56" s="208"/>
      <c r="N56" s="207"/>
      <c r="O56" s="207"/>
      <c r="P56" s="207"/>
      <c r="Q56" s="207"/>
      <c r="R56" s="208"/>
      <c r="S56" s="208"/>
      <c r="T56" s="208"/>
      <c r="U56" s="208"/>
      <c r="V56" s="208"/>
      <c r="W56" s="208"/>
      <c r="X56" s="208"/>
      <c r="Y56" s="208"/>
      <c r="Z56" s="188"/>
      <c r="AA56" s="188"/>
      <c r="AB56" s="188"/>
      <c r="AC56" s="188"/>
      <c r="AD56" s="188"/>
      <c r="AE56" s="188"/>
      <c r="AF56" s="188"/>
      <c r="AG56" s="188" t="s">
        <v>151</v>
      </c>
      <c r="AH56" s="188">
        <v>0</v>
      </c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</row>
    <row r="57" spans="1:60" ht="22.5" outlineLevel="1">
      <c r="A57" s="221">
        <v>19</v>
      </c>
      <c r="B57" s="222" t="s">
        <v>223</v>
      </c>
      <c r="C57" s="237" t="s">
        <v>224</v>
      </c>
      <c r="D57" s="223" t="s">
        <v>219</v>
      </c>
      <c r="E57" s="224">
        <v>24.696000000000002</v>
      </c>
      <c r="F57" s="225">
        <v>29000</v>
      </c>
      <c r="G57" s="226">
        <f>ROUND(E57*F57,2)</f>
        <v>716184</v>
      </c>
      <c r="H57" s="209">
        <v>0</v>
      </c>
      <c r="I57" s="208">
        <f>ROUND(E57*H57,2)</f>
        <v>0</v>
      </c>
      <c r="J57" s="209">
        <v>29000</v>
      </c>
      <c r="K57" s="208">
        <f>ROUND(E57*J57,2)</f>
        <v>716184</v>
      </c>
      <c r="L57" s="208">
        <v>21</v>
      </c>
      <c r="M57" s="208">
        <f>G57*(1+L57/100)</f>
        <v>866582.64</v>
      </c>
      <c r="N57" s="207">
        <v>0</v>
      </c>
      <c r="O57" s="207">
        <f>ROUND(E57*N57,2)</f>
        <v>0</v>
      </c>
      <c r="P57" s="207">
        <v>0</v>
      </c>
      <c r="Q57" s="207">
        <f>ROUND(E57*P57,2)</f>
        <v>0</v>
      </c>
      <c r="R57" s="208"/>
      <c r="S57" s="208" t="s">
        <v>154</v>
      </c>
      <c r="T57" s="208" t="s">
        <v>155</v>
      </c>
      <c r="U57" s="208">
        <v>0</v>
      </c>
      <c r="V57" s="208">
        <f>ROUND(E57*U57,2)</f>
        <v>0</v>
      </c>
      <c r="W57" s="208"/>
      <c r="X57" s="208" t="s">
        <v>147</v>
      </c>
      <c r="Y57" s="208" t="s">
        <v>148</v>
      </c>
      <c r="Z57" s="188"/>
      <c r="AA57" s="188"/>
      <c r="AB57" s="188"/>
      <c r="AC57" s="188"/>
      <c r="AD57" s="188"/>
      <c r="AE57" s="188"/>
      <c r="AF57" s="188"/>
      <c r="AG57" s="188" t="s">
        <v>149</v>
      </c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8"/>
      <c r="AW57" s="188"/>
      <c r="AX57" s="188"/>
      <c r="AY57" s="188"/>
      <c r="AZ57" s="188"/>
      <c r="BA57" s="188"/>
      <c r="BB57" s="188"/>
      <c r="BC57" s="188"/>
      <c r="BD57" s="188"/>
      <c r="BE57" s="188"/>
      <c r="BF57" s="188"/>
      <c r="BG57" s="188"/>
      <c r="BH57" s="188"/>
    </row>
    <row r="58" spans="1:60" outlineLevel="2">
      <c r="A58" s="205"/>
      <c r="B58" s="206"/>
      <c r="C58" s="238" t="s">
        <v>225</v>
      </c>
      <c r="D58" s="210"/>
      <c r="E58" s="211">
        <v>24.696000000000002</v>
      </c>
      <c r="F58" s="208"/>
      <c r="G58" s="208"/>
      <c r="H58" s="208"/>
      <c r="I58" s="208"/>
      <c r="J58" s="208"/>
      <c r="K58" s="208"/>
      <c r="L58" s="208"/>
      <c r="M58" s="208"/>
      <c r="N58" s="207"/>
      <c r="O58" s="207"/>
      <c r="P58" s="207"/>
      <c r="Q58" s="207"/>
      <c r="R58" s="208"/>
      <c r="S58" s="208"/>
      <c r="T58" s="208"/>
      <c r="U58" s="208"/>
      <c r="V58" s="208"/>
      <c r="W58" s="208"/>
      <c r="X58" s="208"/>
      <c r="Y58" s="208"/>
      <c r="Z58" s="188"/>
      <c r="AA58" s="188"/>
      <c r="AB58" s="188"/>
      <c r="AC58" s="188"/>
      <c r="AD58" s="188"/>
      <c r="AE58" s="188"/>
      <c r="AF58" s="188"/>
      <c r="AG58" s="188" t="s">
        <v>151</v>
      </c>
      <c r="AH58" s="188">
        <v>0</v>
      </c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188"/>
      <c r="AT58" s="188"/>
      <c r="AU58" s="188"/>
      <c r="AV58" s="188"/>
      <c r="AW58" s="188"/>
      <c r="AX58" s="188"/>
      <c r="AY58" s="188"/>
      <c r="AZ58" s="188"/>
      <c r="BA58" s="188"/>
      <c r="BB58" s="188"/>
      <c r="BC58" s="188"/>
      <c r="BD58" s="188"/>
      <c r="BE58" s="188"/>
      <c r="BF58" s="188"/>
      <c r="BG58" s="188"/>
      <c r="BH58" s="188"/>
    </row>
    <row r="59" spans="1:60" ht="25.5">
      <c r="A59" s="214" t="s">
        <v>141</v>
      </c>
      <c r="B59" s="215" t="s">
        <v>73</v>
      </c>
      <c r="C59" s="236" t="s">
        <v>74</v>
      </c>
      <c r="D59" s="216"/>
      <c r="E59" s="217"/>
      <c r="F59" s="218"/>
      <c r="G59" s="219">
        <f>SUMIF(AG60:AG63,"&lt;&gt;NOR",G60:G63)</f>
        <v>54288.02</v>
      </c>
      <c r="H59" s="213"/>
      <c r="I59" s="213">
        <f>SUM(I60:I63)</f>
        <v>871.67</v>
      </c>
      <c r="J59" s="213"/>
      <c r="K59" s="213">
        <f>SUM(K60:K63)</f>
        <v>53416.35</v>
      </c>
      <c r="L59" s="213"/>
      <c r="M59" s="213">
        <f>SUM(M60:M63)</f>
        <v>65688.504199999996</v>
      </c>
      <c r="N59" s="212"/>
      <c r="O59" s="212">
        <f>SUM(O60:O63)</f>
        <v>0.02</v>
      </c>
      <c r="P59" s="212"/>
      <c r="Q59" s="212">
        <f>SUM(Q60:Q63)</f>
        <v>0</v>
      </c>
      <c r="R59" s="213"/>
      <c r="S59" s="213"/>
      <c r="T59" s="213"/>
      <c r="U59" s="213"/>
      <c r="V59" s="213">
        <f>SUM(V60:V63)</f>
        <v>117.75</v>
      </c>
      <c r="W59" s="213"/>
      <c r="X59" s="213"/>
      <c r="Y59" s="213"/>
      <c r="AG59" t="s">
        <v>142</v>
      </c>
    </row>
    <row r="60" spans="1:60" outlineLevel="1">
      <c r="A60" s="221">
        <v>20</v>
      </c>
      <c r="B60" s="222" t="s">
        <v>226</v>
      </c>
      <c r="C60" s="237" t="s">
        <v>227</v>
      </c>
      <c r="D60" s="223" t="s">
        <v>145</v>
      </c>
      <c r="E60" s="224">
        <v>382.31</v>
      </c>
      <c r="F60" s="225">
        <v>142</v>
      </c>
      <c r="G60" s="226">
        <f>ROUND(E60*F60,2)</f>
        <v>54288.02</v>
      </c>
      <c r="H60" s="209">
        <v>2.2799999999999998</v>
      </c>
      <c r="I60" s="208">
        <f>ROUND(E60*H60,2)</f>
        <v>871.67</v>
      </c>
      <c r="J60" s="209">
        <v>139.72</v>
      </c>
      <c r="K60" s="208">
        <f>ROUND(E60*J60,2)</f>
        <v>53416.35</v>
      </c>
      <c r="L60" s="208">
        <v>21</v>
      </c>
      <c r="M60" s="208">
        <f>G60*(1+L60/100)</f>
        <v>65688.504199999996</v>
      </c>
      <c r="N60" s="207">
        <v>4.0000000000000003E-5</v>
      </c>
      <c r="O60" s="207">
        <f>ROUND(E60*N60,2)</f>
        <v>0.02</v>
      </c>
      <c r="P60" s="207">
        <v>0</v>
      </c>
      <c r="Q60" s="207">
        <f>ROUND(E60*P60,2)</f>
        <v>0</v>
      </c>
      <c r="R60" s="208"/>
      <c r="S60" s="208" t="s">
        <v>146</v>
      </c>
      <c r="T60" s="208" t="s">
        <v>146</v>
      </c>
      <c r="U60" s="208">
        <v>0.308</v>
      </c>
      <c r="V60" s="208">
        <f>ROUND(E60*U60,2)</f>
        <v>117.75</v>
      </c>
      <c r="W60" s="208"/>
      <c r="X60" s="208" t="s">
        <v>147</v>
      </c>
      <c r="Y60" s="208" t="s">
        <v>148</v>
      </c>
      <c r="Z60" s="188"/>
      <c r="AA60" s="188"/>
      <c r="AB60" s="188"/>
      <c r="AC60" s="188"/>
      <c r="AD60" s="188"/>
      <c r="AE60" s="188"/>
      <c r="AF60" s="188"/>
      <c r="AG60" s="188" t="s">
        <v>149</v>
      </c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</row>
    <row r="61" spans="1:60" outlineLevel="2">
      <c r="A61" s="205"/>
      <c r="B61" s="206"/>
      <c r="C61" s="238" t="s">
        <v>228</v>
      </c>
      <c r="D61" s="210"/>
      <c r="E61" s="211">
        <v>148.5</v>
      </c>
      <c r="F61" s="208"/>
      <c r="G61" s="208"/>
      <c r="H61" s="208"/>
      <c r="I61" s="208"/>
      <c r="J61" s="208"/>
      <c r="K61" s="208"/>
      <c r="L61" s="208"/>
      <c r="M61" s="208"/>
      <c r="N61" s="207"/>
      <c r="O61" s="207"/>
      <c r="P61" s="207"/>
      <c r="Q61" s="207"/>
      <c r="R61" s="208"/>
      <c r="S61" s="208"/>
      <c r="T61" s="208"/>
      <c r="U61" s="208"/>
      <c r="V61" s="208"/>
      <c r="W61" s="208"/>
      <c r="X61" s="208"/>
      <c r="Y61" s="208"/>
      <c r="Z61" s="188"/>
      <c r="AA61" s="188"/>
      <c r="AB61" s="188"/>
      <c r="AC61" s="188"/>
      <c r="AD61" s="188"/>
      <c r="AE61" s="188"/>
      <c r="AF61" s="188"/>
      <c r="AG61" s="188" t="s">
        <v>151</v>
      </c>
      <c r="AH61" s="188">
        <v>0</v>
      </c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  <c r="BD61" s="188"/>
      <c r="BE61" s="188"/>
      <c r="BF61" s="188"/>
      <c r="BG61" s="188"/>
      <c r="BH61" s="188"/>
    </row>
    <row r="62" spans="1:60" outlineLevel="3">
      <c r="A62" s="205"/>
      <c r="B62" s="206"/>
      <c r="C62" s="238" t="s">
        <v>168</v>
      </c>
      <c r="D62" s="210"/>
      <c r="E62" s="211">
        <v>133.81</v>
      </c>
      <c r="F62" s="208"/>
      <c r="G62" s="208"/>
      <c r="H62" s="208"/>
      <c r="I62" s="208"/>
      <c r="J62" s="208"/>
      <c r="K62" s="208"/>
      <c r="L62" s="208"/>
      <c r="M62" s="208"/>
      <c r="N62" s="207"/>
      <c r="O62" s="207"/>
      <c r="P62" s="207"/>
      <c r="Q62" s="207"/>
      <c r="R62" s="208"/>
      <c r="S62" s="208"/>
      <c r="T62" s="208"/>
      <c r="U62" s="208"/>
      <c r="V62" s="208"/>
      <c r="W62" s="208"/>
      <c r="X62" s="208"/>
      <c r="Y62" s="208"/>
      <c r="Z62" s="188"/>
      <c r="AA62" s="188"/>
      <c r="AB62" s="188"/>
      <c r="AC62" s="188"/>
      <c r="AD62" s="188"/>
      <c r="AE62" s="188"/>
      <c r="AF62" s="188"/>
      <c r="AG62" s="188" t="s">
        <v>151</v>
      </c>
      <c r="AH62" s="188">
        <v>0</v>
      </c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188"/>
      <c r="AY62" s="188"/>
      <c r="AZ62" s="188"/>
      <c r="BA62" s="188"/>
      <c r="BB62" s="188"/>
      <c r="BC62" s="188"/>
      <c r="BD62" s="188"/>
      <c r="BE62" s="188"/>
      <c r="BF62" s="188"/>
      <c r="BG62" s="188"/>
      <c r="BH62" s="188"/>
    </row>
    <row r="63" spans="1:60" outlineLevel="3">
      <c r="A63" s="205"/>
      <c r="B63" s="206"/>
      <c r="C63" s="238" t="s">
        <v>229</v>
      </c>
      <c r="D63" s="210"/>
      <c r="E63" s="211">
        <v>100</v>
      </c>
      <c r="F63" s="208"/>
      <c r="G63" s="208"/>
      <c r="H63" s="208"/>
      <c r="I63" s="208"/>
      <c r="J63" s="208"/>
      <c r="K63" s="208"/>
      <c r="L63" s="208"/>
      <c r="M63" s="208"/>
      <c r="N63" s="207"/>
      <c r="O63" s="207"/>
      <c r="P63" s="207"/>
      <c r="Q63" s="207"/>
      <c r="R63" s="208"/>
      <c r="S63" s="208"/>
      <c r="T63" s="208"/>
      <c r="U63" s="208"/>
      <c r="V63" s="208"/>
      <c r="W63" s="208"/>
      <c r="X63" s="208"/>
      <c r="Y63" s="208"/>
      <c r="Z63" s="188"/>
      <c r="AA63" s="188"/>
      <c r="AB63" s="188"/>
      <c r="AC63" s="188"/>
      <c r="AD63" s="188"/>
      <c r="AE63" s="188"/>
      <c r="AF63" s="188"/>
      <c r="AG63" s="188" t="s">
        <v>151</v>
      </c>
      <c r="AH63" s="188">
        <v>0</v>
      </c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188"/>
      <c r="AT63" s="188"/>
      <c r="AU63" s="188"/>
      <c r="AV63" s="188"/>
      <c r="AW63" s="188"/>
      <c r="AX63" s="188"/>
      <c r="AY63" s="188"/>
      <c r="AZ63" s="188"/>
      <c r="BA63" s="188"/>
      <c r="BB63" s="188"/>
      <c r="BC63" s="188"/>
      <c r="BD63" s="188"/>
      <c r="BE63" s="188"/>
      <c r="BF63" s="188"/>
      <c r="BG63" s="188"/>
      <c r="BH63" s="188"/>
    </row>
    <row r="64" spans="1:60">
      <c r="A64" s="214" t="s">
        <v>141</v>
      </c>
      <c r="B64" s="215" t="s">
        <v>75</v>
      </c>
      <c r="C64" s="236" t="s">
        <v>76</v>
      </c>
      <c r="D64" s="216"/>
      <c r="E64" s="217"/>
      <c r="F64" s="218"/>
      <c r="G64" s="219">
        <f>SUMIF(AG65:AG80,"&lt;&gt;NOR",G65:G80)</f>
        <v>26656.639999999999</v>
      </c>
      <c r="H64" s="213"/>
      <c r="I64" s="213">
        <f>SUM(I65:I80)</f>
        <v>778.78</v>
      </c>
      <c r="J64" s="213"/>
      <c r="K64" s="213">
        <f>SUM(K65:K80)</f>
        <v>25877.86</v>
      </c>
      <c r="L64" s="213"/>
      <c r="M64" s="213">
        <f>SUM(M65:M80)</f>
        <v>32254.5344</v>
      </c>
      <c r="N64" s="212"/>
      <c r="O64" s="212">
        <f>SUM(O65:O80)</f>
        <v>0.03</v>
      </c>
      <c r="P64" s="212"/>
      <c r="Q64" s="212">
        <f>SUM(Q65:Q80)</f>
        <v>28.83</v>
      </c>
      <c r="R64" s="213"/>
      <c r="S64" s="213"/>
      <c r="T64" s="213"/>
      <c r="U64" s="213"/>
      <c r="V64" s="213">
        <f>SUM(V65:V80)</f>
        <v>56.850000000000009</v>
      </c>
      <c r="W64" s="213"/>
      <c r="X64" s="213"/>
      <c r="Y64" s="213"/>
      <c r="AG64" t="s">
        <v>142</v>
      </c>
    </row>
    <row r="65" spans="1:60" ht="22.5" outlineLevel="1">
      <c r="A65" s="221">
        <v>21</v>
      </c>
      <c r="B65" s="222" t="s">
        <v>230</v>
      </c>
      <c r="C65" s="237" t="s">
        <v>231</v>
      </c>
      <c r="D65" s="223" t="s">
        <v>145</v>
      </c>
      <c r="E65" s="224">
        <v>150.815</v>
      </c>
      <c r="F65" s="225">
        <v>72.599999999999994</v>
      </c>
      <c r="G65" s="226">
        <f>ROUND(E65*F65,2)</f>
        <v>10949.17</v>
      </c>
      <c r="H65" s="209">
        <v>0</v>
      </c>
      <c r="I65" s="208">
        <f>ROUND(E65*H65,2)</f>
        <v>0</v>
      </c>
      <c r="J65" s="209">
        <v>72.599999999999994</v>
      </c>
      <c r="K65" s="208">
        <f>ROUND(E65*J65,2)</f>
        <v>10949.17</v>
      </c>
      <c r="L65" s="208">
        <v>21</v>
      </c>
      <c r="M65" s="208">
        <f>G65*(1+L65/100)</f>
        <v>13248.495699999999</v>
      </c>
      <c r="N65" s="207">
        <v>0</v>
      </c>
      <c r="O65" s="207">
        <f>ROUND(E65*N65,2)</f>
        <v>0</v>
      </c>
      <c r="P65" s="207">
        <v>0.13800000000000001</v>
      </c>
      <c r="Q65" s="207">
        <f>ROUND(E65*P65,2)</f>
        <v>20.81</v>
      </c>
      <c r="R65" s="208"/>
      <c r="S65" s="208" t="s">
        <v>146</v>
      </c>
      <c r="T65" s="208" t="s">
        <v>146</v>
      </c>
      <c r="U65" s="208">
        <v>0.16</v>
      </c>
      <c r="V65" s="208">
        <f>ROUND(E65*U65,2)</f>
        <v>24.13</v>
      </c>
      <c r="W65" s="208"/>
      <c r="X65" s="208" t="s">
        <v>147</v>
      </c>
      <c r="Y65" s="208" t="s">
        <v>148</v>
      </c>
      <c r="Z65" s="188"/>
      <c r="AA65" s="188"/>
      <c r="AB65" s="188"/>
      <c r="AC65" s="188"/>
      <c r="AD65" s="188"/>
      <c r="AE65" s="188"/>
      <c r="AF65" s="188"/>
      <c r="AG65" s="188" t="s">
        <v>149</v>
      </c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188"/>
      <c r="AT65" s="188"/>
      <c r="AU65" s="188"/>
      <c r="AV65" s="188"/>
      <c r="AW65" s="188"/>
      <c r="AX65" s="188"/>
      <c r="AY65" s="188"/>
      <c r="AZ65" s="188"/>
      <c r="BA65" s="188"/>
      <c r="BB65" s="188"/>
      <c r="BC65" s="188"/>
      <c r="BD65" s="188"/>
      <c r="BE65" s="188"/>
      <c r="BF65" s="188"/>
      <c r="BG65" s="188"/>
      <c r="BH65" s="188"/>
    </row>
    <row r="66" spans="1:60" outlineLevel="2">
      <c r="A66" s="205"/>
      <c r="B66" s="206"/>
      <c r="C66" s="238" t="s">
        <v>232</v>
      </c>
      <c r="D66" s="210"/>
      <c r="E66" s="211">
        <v>121.625</v>
      </c>
      <c r="F66" s="208"/>
      <c r="G66" s="208"/>
      <c r="H66" s="208"/>
      <c r="I66" s="208"/>
      <c r="J66" s="208"/>
      <c r="K66" s="208"/>
      <c r="L66" s="208"/>
      <c r="M66" s="208"/>
      <c r="N66" s="207"/>
      <c r="O66" s="207"/>
      <c r="P66" s="207"/>
      <c r="Q66" s="207"/>
      <c r="R66" s="208"/>
      <c r="S66" s="208"/>
      <c r="T66" s="208"/>
      <c r="U66" s="208"/>
      <c r="V66" s="208"/>
      <c r="W66" s="208"/>
      <c r="X66" s="208"/>
      <c r="Y66" s="208"/>
      <c r="Z66" s="188"/>
      <c r="AA66" s="188"/>
      <c r="AB66" s="188"/>
      <c r="AC66" s="188"/>
      <c r="AD66" s="188"/>
      <c r="AE66" s="188"/>
      <c r="AF66" s="188"/>
      <c r="AG66" s="188" t="s">
        <v>151</v>
      </c>
      <c r="AH66" s="188">
        <v>0</v>
      </c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</row>
    <row r="67" spans="1:60" outlineLevel="3">
      <c r="A67" s="205"/>
      <c r="B67" s="206"/>
      <c r="C67" s="238" t="s">
        <v>233</v>
      </c>
      <c r="D67" s="210"/>
      <c r="E67" s="211">
        <v>29.19</v>
      </c>
      <c r="F67" s="208"/>
      <c r="G67" s="208"/>
      <c r="H67" s="208"/>
      <c r="I67" s="208"/>
      <c r="J67" s="208"/>
      <c r="K67" s="208"/>
      <c r="L67" s="208"/>
      <c r="M67" s="208"/>
      <c r="N67" s="207"/>
      <c r="O67" s="207"/>
      <c r="P67" s="207"/>
      <c r="Q67" s="207"/>
      <c r="R67" s="208"/>
      <c r="S67" s="208"/>
      <c r="T67" s="208"/>
      <c r="U67" s="208"/>
      <c r="V67" s="208"/>
      <c r="W67" s="208"/>
      <c r="X67" s="208"/>
      <c r="Y67" s="208"/>
      <c r="Z67" s="188"/>
      <c r="AA67" s="188"/>
      <c r="AB67" s="188"/>
      <c r="AC67" s="188"/>
      <c r="AD67" s="188"/>
      <c r="AE67" s="188"/>
      <c r="AF67" s="188"/>
      <c r="AG67" s="188" t="s">
        <v>151</v>
      </c>
      <c r="AH67" s="188">
        <v>0</v>
      </c>
      <c r="AI67" s="188"/>
      <c r="AJ67" s="188"/>
      <c r="AK67" s="188"/>
      <c r="AL67" s="188"/>
      <c r="AM67" s="188"/>
      <c r="AN67" s="188"/>
      <c r="AO67" s="188"/>
      <c r="AP67" s="188"/>
      <c r="AQ67" s="188"/>
      <c r="AR67" s="188"/>
      <c r="AS67" s="188"/>
      <c r="AT67" s="188"/>
      <c r="AU67" s="188"/>
      <c r="AV67" s="188"/>
      <c r="AW67" s="188"/>
      <c r="AX67" s="188"/>
      <c r="AY67" s="188"/>
      <c r="AZ67" s="188"/>
      <c r="BA67" s="188"/>
      <c r="BB67" s="188"/>
      <c r="BC67" s="188"/>
      <c r="BD67" s="188"/>
      <c r="BE67" s="188"/>
      <c r="BF67" s="188"/>
      <c r="BG67" s="188"/>
      <c r="BH67" s="188"/>
    </row>
    <row r="68" spans="1:60" outlineLevel="1">
      <c r="A68" s="221">
        <v>22</v>
      </c>
      <c r="B68" s="222" t="s">
        <v>234</v>
      </c>
      <c r="C68" s="237" t="s">
        <v>235</v>
      </c>
      <c r="D68" s="223" t="s">
        <v>192</v>
      </c>
      <c r="E68" s="224">
        <v>0.73653000000000002</v>
      </c>
      <c r="F68" s="225">
        <v>522</v>
      </c>
      <c r="G68" s="226">
        <f>ROUND(E68*F68,2)</f>
        <v>384.47</v>
      </c>
      <c r="H68" s="209">
        <v>0</v>
      </c>
      <c r="I68" s="208">
        <f>ROUND(E68*H68,2)</f>
        <v>0</v>
      </c>
      <c r="J68" s="209">
        <v>522</v>
      </c>
      <c r="K68" s="208">
        <f>ROUND(E68*J68,2)</f>
        <v>384.47</v>
      </c>
      <c r="L68" s="208">
        <v>21</v>
      </c>
      <c r="M68" s="208">
        <f>G68*(1+L68/100)</f>
        <v>465.20870000000002</v>
      </c>
      <c r="N68" s="207">
        <v>0</v>
      </c>
      <c r="O68" s="207">
        <f>ROUND(E68*N68,2)</f>
        <v>0</v>
      </c>
      <c r="P68" s="207">
        <v>1.4</v>
      </c>
      <c r="Q68" s="207">
        <f>ROUND(E68*P68,2)</f>
        <v>1.03</v>
      </c>
      <c r="R68" s="208"/>
      <c r="S68" s="208" t="s">
        <v>146</v>
      </c>
      <c r="T68" s="208" t="s">
        <v>146</v>
      </c>
      <c r="U68" s="208">
        <v>1.2569999999999999</v>
      </c>
      <c r="V68" s="208">
        <f>ROUND(E68*U68,2)</f>
        <v>0.93</v>
      </c>
      <c r="W68" s="208"/>
      <c r="X68" s="208" t="s">
        <v>147</v>
      </c>
      <c r="Y68" s="208" t="s">
        <v>148</v>
      </c>
      <c r="Z68" s="188"/>
      <c r="AA68" s="188"/>
      <c r="AB68" s="188"/>
      <c r="AC68" s="188"/>
      <c r="AD68" s="188"/>
      <c r="AE68" s="188"/>
      <c r="AF68" s="188"/>
      <c r="AG68" s="188" t="s">
        <v>149</v>
      </c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88"/>
      <c r="BF68" s="188"/>
      <c r="BG68" s="188"/>
      <c r="BH68" s="188"/>
    </row>
    <row r="69" spans="1:60" ht="22.5" outlineLevel="2">
      <c r="A69" s="205"/>
      <c r="B69" s="206"/>
      <c r="C69" s="238" t="s">
        <v>236</v>
      </c>
      <c r="D69" s="210"/>
      <c r="E69" s="211">
        <v>0.73653000000000002</v>
      </c>
      <c r="F69" s="208"/>
      <c r="G69" s="208"/>
      <c r="H69" s="208"/>
      <c r="I69" s="208"/>
      <c r="J69" s="208"/>
      <c r="K69" s="208"/>
      <c r="L69" s="208"/>
      <c r="M69" s="208"/>
      <c r="N69" s="207"/>
      <c r="O69" s="207"/>
      <c r="P69" s="207"/>
      <c r="Q69" s="207"/>
      <c r="R69" s="208"/>
      <c r="S69" s="208"/>
      <c r="T69" s="208"/>
      <c r="U69" s="208"/>
      <c r="V69" s="208"/>
      <c r="W69" s="208"/>
      <c r="X69" s="208"/>
      <c r="Y69" s="208"/>
      <c r="Z69" s="188"/>
      <c r="AA69" s="188"/>
      <c r="AB69" s="188"/>
      <c r="AC69" s="188"/>
      <c r="AD69" s="188"/>
      <c r="AE69" s="188"/>
      <c r="AF69" s="188"/>
      <c r="AG69" s="188" t="s">
        <v>151</v>
      </c>
      <c r="AH69" s="188">
        <v>0</v>
      </c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8"/>
      <c r="AV69" s="188"/>
      <c r="AW69" s="188"/>
      <c r="AX69" s="188"/>
      <c r="AY69" s="188"/>
      <c r="AZ69" s="188"/>
      <c r="BA69" s="188"/>
      <c r="BB69" s="188"/>
      <c r="BC69" s="188"/>
      <c r="BD69" s="188"/>
      <c r="BE69" s="188"/>
      <c r="BF69" s="188"/>
      <c r="BG69" s="188"/>
      <c r="BH69" s="188"/>
    </row>
    <row r="70" spans="1:60" outlineLevel="1">
      <c r="A70" s="221">
        <v>23</v>
      </c>
      <c r="B70" s="222" t="s">
        <v>237</v>
      </c>
      <c r="C70" s="237" t="s">
        <v>238</v>
      </c>
      <c r="D70" s="223" t="s">
        <v>161</v>
      </c>
      <c r="E70" s="224">
        <v>20</v>
      </c>
      <c r="F70" s="225">
        <v>12.5</v>
      </c>
      <c r="G70" s="226">
        <f>ROUND(E70*F70,2)</f>
        <v>250</v>
      </c>
      <c r="H70" s="209">
        <v>0</v>
      </c>
      <c r="I70" s="208">
        <f>ROUND(E70*H70,2)</f>
        <v>0</v>
      </c>
      <c r="J70" s="209">
        <v>12.5</v>
      </c>
      <c r="K70" s="208">
        <f>ROUND(E70*J70,2)</f>
        <v>250</v>
      </c>
      <c r="L70" s="208">
        <v>21</v>
      </c>
      <c r="M70" s="208">
        <f>G70*(1+L70/100)</f>
        <v>302.5</v>
      </c>
      <c r="N70" s="207">
        <v>0</v>
      </c>
      <c r="O70" s="207">
        <f>ROUND(E70*N70,2)</f>
        <v>0</v>
      </c>
      <c r="P70" s="207">
        <v>0</v>
      </c>
      <c r="Q70" s="207">
        <f>ROUND(E70*P70,2)</f>
        <v>0</v>
      </c>
      <c r="R70" s="208"/>
      <c r="S70" s="208" t="s">
        <v>146</v>
      </c>
      <c r="T70" s="208" t="s">
        <v>146</v>
      </c>
      <c r="U70" s="208">
        <v>0.03</v>
      </c>
      <c r="V70" s="208">
        <f>ROUND(E70*U70,2)</f>
        <v>0.6</v>
      </c>
      <c r="W70" s="208"/>
      <c r="X70" s="208" t="s">
        <v>147</v>
      </c>
      <c r="Y70" s="208" t="s">
        <v>148</v>
      </c>
      <c r="Z70" s="188"/>
      <c r="AA70" s="188"/>
      <c r="AB70" s="188"/>
      <c r="AC70" s="188"/>
      <c r="AD70" s="188"/>
      <c r="AE70" s="188"/>
      <c r="AF70" s="188"/>
      <c r="AG70" s="188" t="s">
        <v>149</v>
      </c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8"/>
      <c r="BG70" s="188"/>
      <c r="BH70" s="188"/>
    </row>
    <row r="71" spans="1:60" outlineLevel="2">
      <c r="A71" s="205"/>
      <c r="B71" s="206"/>
      <c r="C71" s="238" t="s">
        <v>239</v>
      </c>
      <c r="D71" s="210"/>
      <c r="E71" s="211">
        <v>20</v>
      </c>
      <c r="F71" s="208"/>
      <c r="G71" s="208"/>
      <c r="H71" s="208"/>
      <c r="I71" s="208"/>
      <c r="J71" s="208"/>
      <c r="K71" s="208"/>
      <c r="L71" s="208"/>
      <c r="M71" s="208"/>
      <c r="N71" s="207"/>
      <c r="O71" s="207"/>
      <c r="P71" s="207"/>
      <c r="Q71" s="207"/>
      <c r="R71" s="208"/>
      <c r="S71" s="208"/>
      <c r="T71" s="208"/>
      <c r="U71" s="208"/>
      <c r="V71" s="208"/>
      <c r="W71" s="208"/>
      <c r="X71" s="208"/>
      <c r="Y71" s="208"/>
      <c r="Z71" s="188"/>
      <c r="AA71" s="188"/>
      <c r="AB71" s="188"/>
      <c r="AC71" s="188"/>
      <c r="AD71" s="188"/>
      <c r="AE71" s="188"/>
      <c r="AF71" s="188"/>
      <c r="AG71" s="188" t="s">
        <v>151</v>
      </c>
      <c r="AH71" s="188">
        <v>0</v>
      </c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8"/>
      <c r="AV71" s="188"/>
      <c r="AW71" s="188"/>
      <c r="AX71" s="188"/>
      <c r="AY71" s="188"/>
      <c r="AZ71" s="188"/>
      <c r="BA71" s="188"/>
      <c r="BB71" s="188"/>
      <c r="BC71" s="188"/>
      <c r="BD71" s="188"/>
      <c r="BE71" s="188"/>
      <c r="BF71" s="188"/>
      <c r="BG71" s="188"/>
      <c r="BH71" s="188"/>
    </row>
    <row r="72" spans="1:60" outlineLevel="1">
      <c r="A72" s="221">
        <v>24</v>
      </c>
      <c r="B72" s="222" t="s">
        <v>240</v>
      </c>
      <c r="C72" s="237" t="s">
        <v>241</v>
      </c>
      <c r="D72" s="223" t="s">
        <v>145</v>
      </c>
      <c r="E72" s="224">
        <v>14.625</v>
      </c>
      <c r="F72" s="225">
        <v>242</v>
      </c>
      <c r="G72" s="226">
        <f>ROUND(E72*F72,2)</f>
        <v>3539.25</v>
      </c>
      <c r="H72" s="209">
        <v>26.87</v>
      </c>
      <c r="I72" s="208">
        <f>ROUND(E72*H72,2)</f>
        <v>392.97</v>
      </c>
      <c r="J72" s="209">
        <v>215.13</v>
      </c>
      <c r="K72" s="208">
        <f>ROUND(E72*J72,2)</f>
        <v>3146.28</v>
      </c>
      <c r="L72" s="208">
        <v>21</v>
      </c>
      <c r="M72" s="208">
        <f>G72*(1+L72/100)</f>
        <v>4282.4925000000003</v>
      </c>
      <c r="N72" s="207">
        <v>9.2000000000000003E-4</v>
      </c>
      <c r="O72" s="207">
        <f>ROUND(E72*N72,2)</f>
        <v>0.01</v>
      </c>
      <c r="P72" s="207">
        <v>5.3999999999999999E-2</v>
      </c>
      <c r="Q72" s="207">
        <f>ROUND(E72*P72,2)</f>
        <v>0.79</v>
      </c>
      <c r="R72" s="208"/>
      <c r="S72" s="208" t="s">
        <v>146</v>
      </c>
      <c r="T72" s="208" t="s">
        <v>146</v>
      </c>
      <c r="U72" s="208">
        <v>0.46500000000000002</v>
      </c>
      <c r="V72" s="208">
        <f>ROUND(E72*U72,2)</f>
        <v>6.8</v>
      </c>
      <c r="W72" s="208"/>
      <c r="X72" s="208" t="s">
        <v>147</v>
      </c>
      <c r="Y72" s="208" t="s">
        <v>148</v>
      </c>
      <c r="Z72" s="188"/>
      <c r="AA72" s="188"/>
      <c r="AB72" s="188"/>
      <c r="AC72" s="188"/>
      <c r="AD72" s="188"/>
      <c r="AE72" s="188"/>
      <c r="AF72" s="188"/>
      <c r="AG72" s="188" t="s">
        <v>149</v>
      </c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</row>
    <row r="73" spans="1:60" outlineLevel="2">
      <c r="A73" s="205"/>
      <c r="B73" s="206"/>
      <c r="C73" s="238" t="s">
        <v>242</v>
      </c>
      <c r="D73" s="210"/>
      <c r="E73" s="211">
        <v>14.625</v>
      </c>
      <c r="F73" s="208"/>
      <c r="G73" s="208"/>
      <c r="H73" s="208"/>
      <c r="I73" s="208"/>
      <c r="J73" s="208"/>
      <c r="K73" s="208"/>
      <c r="L73" s="208"/>
      <c r="M73" s="208"/>
      <c r="N73" s="207"/>
      <c r="O73" s="207"/>
      <c r="P73" s="207"/>
      <c r="Q73" s="207"/>
      <c r="R73" s="208"/>
      <c r="S73" s="208"/>
      <c r="T73" s="208"/>
      <c r="U73" s="208"/>
      <c r="V73" s="208"/>
      <c r="W73" s="208"/>
      <c r="X73" s="208"/>
      <c r="Y73" s="208"/>
      <c r="Z73" s="188"/>
      <c r="AA73" s="188"/>
      <c r="AB73" s="188"/>
      <c r="AC73" s="188"/>
      <c r="AD73" s="188"/>
      <c r="AE73" s="188"/>
      <c r="AF73" s="188"/>
      <c r="AG73" s="188" t="s">
        <v>151</v>
      </c>
      <c r="AH73" s="188">
        <v>0</v>
      </c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</row>
    <row r="74" spans="1:60" outlineLevel="1">
      <c r="A74" s="221">
        <v>25</v>
      </c>
      <c r="B74" s="222" t="s">
        <v>243</v>
      </c>
      <c r="C74" s="237" t="s">
        <v>244</v>
      </c>
      <c r="D74" s="223" t="s">
        <v>145</v>
      </c>
      <c r="E74" s="224">
        <v>14.835000000000001</v>
      </c>
      <c r="F74" s="225">
        <v>170.5</v>
      </c>
      <c r="G74" s="226">
        <f>ROUND(E74*F74,2)</f>
        <v>2529.37</v>
      </c>
      <c r="H74" s="209">
        <v>14.35</v>
      </c>
      <c r="I74" s="208">
        <f>ROUND(E74*H74,2)</f>
        <v>212.88</v>
      </c>
      <c r="J74" s="209">
        <v>156.15</v>
      </c>
      <c r="K74" s="208">
        <f>ROUND(E74*J74,2)</f>
        <v>2316.4899999999998</v>
      </c>
      <c r="L74" s="208">
        <v>21</v>
      </c>
      <c r="M74" s="208">
        <f>G74*(1+L74/100)</f>
        <v>3060.5376999999999</v>
      </c>
      <c r="N74" s="207">
        <v>4.8999999999999998E-4</v>
      </c>
      <c r="O74" s="207">
        <f>ROUND(E74*N74,2)</f>
        <v>0.01</v>
      </c>
      <c r="P74" s="207">
        <v>1.9E-2</v>
      </c>
      <c r="Q74" s="207">
        <f>ROUND(E74*P74,2)</f>
        <v>0.28000000000000003</v>
      </c>
      <c r="R74" s="208"/>
      <c r="S74" s="208" t="s">
        <v>146</v>
      </c>
      <c r="T74" s="208" t="s">
        <v>146</v>
      </c>
      <c r="U74" s="208">
        <v>0.33900000000000002</v>
      </c>
      <c r="V74" s="208">
        <f>ROUND(E74*U74,2)</f>
        <v>5.03</v>
      </c>
      <c r="W74" s="208"/>
      <c r="X74" s="208" t="s">
        <v>147</v>
      </c>
      <c r="Y74" s="208" t="s">
        <v>148</v>
      </c>
      <c r="Z74" s="188"/>
      <c r="AA74" s="188"/>
      <c r="AB74" s="188"/>
      <c r="AC74" s="188"/>
      <c r="AD74" s="188"/>
      <c r="AE74" s="188"/>
      <c r="AF74" s="188"/>
      <c r="AG74" s="188" t="s">
        <v>149</v>
      </c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</row>
    <row r="75" spans="1:60" outlineLevel="2">
      <c r="A75" s="205"/>
      <c r="B75" s="206"/>
      <c r="C75" s="238" t="s">
        <v>220</v>
      </c>
      <c r="D75" s="210"/>
      <c r="E75" s="211">
        <v>14.835000000000001</v>
      </c>
      <c r="F75" s="208"/>
      <c r="G75" s="208"/>
      <c r="H75" s="208"/>
      <c r="I75" s="208"/>
      <c r="J75" s="208"/>
      <c r="K75" s="208"/>
      <c r="L75" s="208"/>
      <c r="M75" s="208"/>
      <c r="N75" s="207"/>
      <c r="O75" s="207"/>
      <c r="P75" s="207"/>
      <c r="Q75" s="207"/>
      <c r="R75" s="208"/>
      <c r="S75" s="208"/>
      <c r="T75" s="208"/>
      <c r="U75" s="208"/>
      <c r="V75" s="208"/>
      <c r="W75" s="208"/>
      <c r="X75" s="208"/>
      <c r="Y75" s="208"/>
      <c r="Z75" s="188"/>
      <c r="AA75" s="188"/>
      <c r="AB75" s="188"/>
      <c r="AC75" s="188"/>
      <c r="AD75" s="188"/>
      <c r="AE75" s="188"/>
      <c r="AF75" s="188"/>
      <c r="AG75" s="188" t="s">
        <v>151</v>
      </c>
      <c r="AH75" s="188">
        <v>0</v>
      </c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</row>
    <row r="76" spans="1:60" outlineLevel="1">
      <c r="A76" s="221">
        <v>26</v>
      </c>
      <c r="B76" s="222" t="s">
        <v>245</v>
      </c>
      <c r="C76" s="237" t="s">
        <v>246</v>
      </c>
      <c r="D76" s="223" t="s">
        <v>199</v>
      </c>
      <c r="E76" s="224">
        <v>6.25</v>
      </c>
      <c r="F76" s="225">
        <v>41.9</v>
      </c>
      <c r="G76" s="226">
        <f>ROUND(E76*F76,2)</f>
        <v>261.88</v>
      </c>
      <c r="H76" s="209">
        <v>0</v>
      </c>
      <c r="I76" s="208">
        <f>ROUND(E76*H76,2)</f>
        <v>0</v>
      </c>
      <c r="J76" s="209">
        <v>41.9</v>
      </c>
      <c r="K76" s="208">
        <f>ROUND(E76*J76,2)</f>
        <v>261.88</v>
      </c>
      <c r="L76" s="208">
        <v>21</v>
      </c>
      <c r="M76" s="208">
        <f>G76*(1+L76/100)</f>
        <v>316.87479999999999</v>
      </c>
      <c r="N76" s="207">
        <v>0</v>
      </c>
      <c r="O76" s="207">
        <f>ROUND(E76*N76,2)</f>
        <v>0</v>
      </c>
      <c r="P76" s="207">
        <v>1.1129999999999999E-2</v>
      </c>
      <c r="Q76" s="207">
        <f>ROUND(E76*P76,2)</f>
        <v>7.0000000000000007E-2</v>
      </c>
      <c r="R76" s="208"/>
      <c r="S76" s="208" t="s">
        <v>146</v>
      </c>
      <c r="T76" s="208" t="s">
        <v>146</v>
      </c>
      <c r="U76" s="208">
        <v>8.3000000000000004E-2</v>
      </c>
      <c r="V76" s="208">
        <f>ROUND(E76*U76,2)</f>
        <v>0.52</v>
      </c>
      <c r="W76" s="208"/>
      <c r="X76" s="208" t="s">
        <v>147</v>
      </c>
      <c r="Y76" s="208" t="s">
        <v>148</v>
      </c>
      <c r="Z76" s="188"/>
      <c r="AA76" s="188"/>
      <c r="AB76" s="188"/>
      <c r="AC76" s="188"/>
      <c r="AD76" s="188"/>
      <c r="AE76" s="188"/>
      <c r="AF76" s="188"/>
      <c r="AG76" s="188" t="s">
        <v>149</v>
      </c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</row>
    <row r="77" spans="1:60" outlineLevel="2">
      <c r="A77" s="205"/>
      <c r="B77" s="206"/>
      <c r="C77" s="238" t="s">
        <v>247</v>
      </c>
      <c r="D77" s="210"/>
      <c r="E77" s="211">
        <v>6.25</v>
      </c>
      <c r="F77" s="208"/>
      <c r="G77" s="208"/>
      <c r="H77" s="208"/>
      <c r="I77" s="208"/>
      <c r="J77" s="208"/>
      <c r="K77" s="208"/>
      <c r="L77" s="208"/>
      <c r="M77" s="208"/>
      <c r="N77" s="207"/>
      <c r="O77" s="207"/>
      <c r="P77" s="207"/>
      <c r="Q77" s="207"/>
      <c r="R77" s="208"/>
      <c r="S77" s="208"/>
      <c r="T77" s="208"/>
      <c r="U77" s="208"/>
      <c r="V77" s="208"/>
      <c r="W77" s="208"/>
      <c r="X77" s="208"/>
      <c r="Y77" s="208"/>
      <c r="Z77" s="188"/>
      <c r="AA77" s="188"/>
      <c r="AB77" s="188"/>
      <c r="AC77" s="188"/>
      <c r="AD77" s="188"/>
      <c r="AE77" s="188"/>
      <c r="AF77" s="188"/>
      <c r="AG77" s="188" t="s">
        <v>151</v>
      </c>
      <c r="AH77" s="188">
        <v>0</v>
      </c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</row>
    <row r="78" spans="1:60" outlineLevel="1">
      <c r="A78" s="221">
        <v>27</v>
      </c>
      <c r="B78" s="222" t="s">
        <v>248</v>
      </c>
      <c r="C78" s="237" t="s">
        <v>249</v>
      </c>
      <c r="D78" s="223" t="s">
        <v>192</v>
      </c>
      <c r="E78" s="224">
        <v>3.25</v>
      </c>
      <c r="F78" s="225">
        <v>2690</v>
      </c>
      <c r="G78" s="226">
        <f>ROUND(E78*F78,2)</f>
        <v>8742.5</v>
      </c>
      <c r="H78" s="209">
        <v>53.21</v>
      </c>
      <c r="I78" s="208">
        <f>ROUND(E78*H78,2)</f>
        <v>172.93</v>
      </c>
      <c r="J78" s="209">
        <v>2636.79</v>
      </c>
      <c r="K78" s="208">
        <f>ROUND(E78*J78,2)</f>
        <v>8569.57</v>
      </c>
      <c r="L78" s="208">
        <v>21</v>
      </c>
      <c r="M78" s="208">
        <f>G78*(1+L78/100)</f>
        <v>10578.424999999999</v>
      </c>
      <c r="N78" s="207">
        <v>1.82E-3</v>
      </c>
      <c r="O78" s="207">
        <f>ROUND(E78*N78,2)</f>
        <v>0.01</v>
      </c>
      <c r="P78" s="207">
        <v>1.8</v>
      </c>
      <c r="Q78" s="207">
        <f>ROUND(E78*P78,2)</f>
        <v>5.85</v>
      </c>
      <c r="R78" s="208"/>
      <c r="S78" s="208" t="s">
        <v>146</v>
      </c>
      <c r="T78" s="208" t="s">
        <v>146</v>
      </c>
      <c r="U78" s="208">
        <v>5.7960000000000003</v>
      </c>
      <c r="V78" s="208">
        <f>ROUND(E78*U78,2)</f>
        <v>18.84</v>
      </c>
      <c r="W78" s="208"/>
      <c r="X78" s="208" t="s">
        <v>147</v>
      </c>
      <c r="Y78" s="208" t="s">
        <v>148</v>
      </c>
      <c r="Z78" s="188"/>
      <c r="AA78" s="188"/>
      <c r="AB78" s="188"/>
      <c r="AC78" s="188"/>
      <c r="AD78" s="188"/>
      <c r="AE78" s="188"/>
      <c r="AF78" s="188"/>
      <c r="AG78" s="188" t="s">
        <v>149</v>
      </c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</row>
    <row r="79" spans="1:60" outlineLevel="2">
      <c r="A79" s="205"/>
      <c r="B79" s="206"/>
      <c r="C79" s="239" t="s">
        <v>250</v>
      </c>
      <c r="D79" s="228"/>
      <c r="E79" s="228"/>
      <c r="F79" s="228"/>
      <c r="G79" s="228"/>
      <c r="H79" s="208"/>
      <c r="I79" s="208"/>
      <c r="J79" s="208"/>
      <c r="K79" s="208"/>
      <c r="L79" s="208"/>
      <c r="M79" s="208"/>
      <c r="N79" s="207"/>
      <c r="O79" s="207"/>
      <c r="P79" s="207"/>
      <c r="Q79" s="207"/>
      <c r="R79" s="208"/>
      <c r="S79" s="208"/>
      <c r="T79" s="208"/>
      <c r="U79" s="208"/>
      <c r="V79" s="208"/>
      <c r="W79" s="208"/>
      <c r="X79" s="208"/>
      <c r="Y79" s="208"/>
      <c r="Z79" s="188"/>
      <c r="AA79" s="188"/>
      <c r="AB79" s="188"/>
      <c r="AC79" s="188"/>
      <c r="AD79" s="188"/>
      <c r="AE79" s="188"/>
      <c r="AF79" s="188"/>
      <c r="AG79" s="188" t="s">
        <v>157</v>
      </c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</row>
    <row r="80" spans="1:60" outlineLevel="2">
      <c r="A80" s="205"/>
      <c r="B80" s="206"/>
      <c r="C80" s="238" t="s">
        <v>251</v>
      </c>
      <c r="D80" s="210"/>
      <c r="E80" s="211">
        <v>3.25</v>
      </c>
      <c r="F80" s="208"/>
      <c r="G80" s="208"/>
      <c r="H80" s="208"/>
      <c r="I80" s="208"/>
      <c r="J80" s="208"/>
      <c r="K80" s="208"/>
      <c r="L80" s="208"/>
      <c r="M80" s="208"/>
      <c r="N80" s="207"/>
      <c r="O80" s="207"/>
      <c r="P80" s="207"/>
      <c r="Q80" s="207"/>
      <c r="R80" s="208"/>
      <c r="S80" s="208"/>
      <c r="T80" s="208"/>
      <c r="U80" s="208"/>
      <c r="V80" s="208"/>
      <c r="W80" s="208"/>
      <c r="X80" s="208"/>
      <c r="Y80" s="208"/>
      <c r="Z80" s="188"/>
      <c r="AA80" s="188"/>
      <c r="AB80" s="188"/>
      <c r="AC80" s="188"/>
      <c r="AD80" s="188"/>
      <c r="AE80" s="188"/>
      <c r="AF80" s="188"/>
      <c r="AG80" s="188" t="s">
        <v>151</v>
      </c>
      <c r="AH80" s="188">
        <v>0</v>
      </c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</row>
    <row r="81" spans="1:60">
      <c r="A81" s="214" t="s">
        <v>141</v>
      </c>
      <c r="B81" s="215" t="s">
        <v>77</v>
      </c>
      <c r="C81" s="236" t="s">
        <v>78</v>
      </c>
      <c r="D81" s="216"/>
      <c r="E81" s="217"/>
      <c r="F81" s="218"/>
      <c r="G81" s="219">
        <f>SUMIF(AG82:AG82,"&lt;&gt;NOR",G82:G82)</f>
        <v>25543.8</v>
      </c>
      <c r="H81" s="213"/>
      <c r="I81" s="213">
        <f>SUM(I82:I82)</f>
        <v>0</v>
      </c>
      <c r="J81" s="213"/>
      <c r="K81" s="213">
        <f>SUM(K82:K82)</f>
        <v>25543.8</v>
      </c>
      <c r="L81" s="213"/>
      <c r="M81" s="213">
        <f>SUM(M82:M82)</f>
        <v>30907.998</v>
      </c>
      <c r="N81" s="212"/>
      <c r="O81" s="212">
        <f>SUM(O82:O82)</f>
        <v>0</v>
      </c>
      <c r="P81" s="212"/>
      <c r="Q81" s="212">
        <f>SUM(Q82:Q82)</f>
        <v>0</v>
      </c>
      <c r="R81" s="213"/>
      <c r="S81" s="213"/>
      <c r="T81" s="213"/>
      <c r="U81" s="213"/>
      <c r="V81" s="213">
        <f>SUM(V82:V82)</f>
        <v>53.17</v>
      </c>
      <c r="W81" s="213"/>
      <c r="X81" s="213"/>
      <c r="Y81" s="213"/>
      <c r="AG81" t="s">
        <v>142</v>
      </c>
    </row>
    <row r="82" spans="1:60" outlineLevel="1">
      <c r="A82" s="229">
        <v>28</v>
      </c>
      <c r="B82" s="230" t="s">
        <v>252</v>
      </c>
      <c r="C82" s="240" t="s">
        <v>253</v>
      </c>
      <c r="D82" s="231" t="s">
        <v>254</v>
      </c>
      <c r="E82" s="232">
        <v>28.100989999999999</v>
      </c>
      <c r="F82" s="233">
        <v>909</v>
      </c>
      <c r="G82" s="234">
        <f>ROUND(E82*F82,2)</f>
        <v>25543.8</v>
      </c>
      <c r="H82" s="209">
        <v>0</v>
      </c>
      <c r="I82" s="208">
        <f>ROUND(E82*H82,2)</f>
        <v>0</v>
      </c>
      <c r="J82" s="209">
        <v>909</v>
      </c>
      <c r="K82" s="208">
        <f>ROUND(E82*J82,2)</f>
        <v>25543.8</v>
      </c>
      <c r="L82" s="208">
        <v>21</v>
      </c>
      <c r="M82" s="208">
        <f>G82*(1+L82/100)</f>
        <v>30907.998</v>
      </c>
      <c r="N82" s="207">
        <v>0</v>
      </c>
      <c r="O82" s="207">
        <f>ROUND(E82*N82,2)</f>
        <v>0</v>
      </c>
      <c r="P82" s="207">
        <v>0</v>
      </c>
      <c r="Q82" s="207">
        <f>ROUND(E82*P82,2)</f>
        <v>0</v>
      </c>
      <c r="R82" s="208"/>
      <c r="S82" s="208" t="s">
        <v>146</v>
      </c>
      <c r="T82" s="208" t="s">
        <v>146</v>
      </c>
      <c r="U82" s="208">
        <v>1.8919999999999999</v>
      </c>
      <c r="V82" s="208">
        <f>ROUND(E82*U82,2)</f>
        <v>53.17</v>
      </c>
      <c r="W82" s="208"/>
      <c r="X82" s="208" t="s">
        <v>255</v>
      </c>
      <c r="Y82" s="208" t="s">
        <v>148</v>
      </c>
      <c r="Z82" s="188"/>
      <c r="AA82" s="188"/>
      <c r="AB82" s="188"/>
      <c r="AC82" s="188"/>
      <c r="AD82" s="188"/>
      <c r="AE82" s="188"/>
      <c r="AF82" s="188"/>
      <c r="AG82" s="188" t="s">
        <v>256</v>
      </c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</row>
    <row r="83" spans="1:60">
      <c r="A83" s="214" t="s">
        <v>141</v>
      </c>
      <c r="B83" s="215" t="s">
        <v>79</v>
      </c>
      <c r="C83" s="236" t="s">
        <v>80</v>
      </c>
      <c r="D83" s="216"/>
      <c r="E83" s="217"/>
      <c r="F83" s="218"/>
      <c r="G83" s="219">
        <f>SUMIF(AG84:AG98,"&lt;&gt;NOR",G84:G98)</f>
        <v>131459.32</v>
      </c>
      <c r="H83" s="213"/>
      <c r="I83" s="213">
        <f>SUM(I84:I98)</f>
        <v>100712.1</v>
      </c>
      <c r="J83" s="213"/>
      <c r="K83" s="213">
        <f>SUM(K84:K98)</f>
        <v>30747.22</v>
      </c>
      <c r="L83" s="213"/>
      <c r="M83" s="213">
        <f>SUM(M84:M98)</f>
        <v>159065.77720000001</v>
      </c>
      <c r="N83" s="212"/>
      <c r="O83" s="212">
        <f>SUM(O84:O98)</f>
        <v>1.1000000000000001</v>
      </c>
      <c r="P83" s="212"/>
      <c r="Q83" s="212">
        <f>SUM(Q84:Q98)</f>
        <v>0.87999999999999989</v>
      </c>
      <c r="R83" s="213"/>
      <c r="S83" s="213"/>
      <c r="T83" s="213"/>
      <c r="U83" s="213"/>
      <c r="V83" s="213">
        <f>SUM(V84:V98)</f>
        <v>57.18</v>
      </c>
      <c r="W83" s="213"/>
      <c r="X83" s="213"/>
      <c r="Y83" s="213"/>
      <c r="AG83" t="s">
        <v>142</v>
      </c>
    </row>
    <row r="84" spans="1:60" outlineLevel="1">
      <c r="A84" s="221">
        <v>29</v>
      </c>
      <c r="B84" s="222" t="s">
        <v>257</v>
      </c>
      <c r="C84" s="237" t="s">
        <v>258</v>
      </c>
      <c r="D84" s="223" t="s">
        <v>145</v>
      </c>
      <c r="E84" s="224">
        <v>136.25819999999999</v>
      </c>
      <c r="F84" s="225">
        <v>23.6</v>
      </c>
      <c r="G84" s="226">
        <f>ROUND(E84*F84,2)</f>
        <v>3215.69</v>
      </c>
      <c r="H84" s="209">
        <v>0</v>
      </c>
      <c r="I84" s="208">
        <f>ROUND(E84*H84,2)</f>
        <v>0</v>
      </c>
      <c r="J84" s="209">
        <v>23.6</v>
      </c>
      <c r="K84" s="208">
        <f>ROUND(E84*J84,2)</f>
        <v>3215.69</v>
      </c>
      <c r="L84" s="208">
        <v>21</v>
      </c>
      <c r="M84" s="208">
        <f>G84*(1+L84/100)</f>
        <v>3890.9848999999999</v>
      </c>
      <c r="N84" s="207">
        <v>0</v>
      </c>
      <c r="O84" s="207">
        <f>ROUND(E84*N84,2)</f>
        <v>0</v>
      </c>
      <c r="P84" s="207">
        <v>6.0000000000000001E-3</v>
      </c>
      <c r="Q84" s="207">
        <f>ROUND(E84*P84,2)</f>
        <v>0.82</v>
      </c>
      <c r="R84" s="208"/>
      <c r="S84" s="208" t="s">
        <v>146</v>
      </c>
      <c r="T84" s="208" t="s">
        <v>146</v>
      </c>
      <c r="U84" s="208">
        <v>5.1999999999999998E-2</v>
      </c>
      <c r="V84" s="208">
        <f>ROUND(E84*U84,2)</f>
        <v>7.09</v>
      </c>
      <c r="W84" s="208"/>
      <c r="X84" s="208" t="s">
        <v>147</v>
      </c>
      <c r="Y84" s="208" t="s">
        <v>148</v>
      </c>
      <c r="Z84" s="188"/>
      <c r="AA84" s="188"/>
      <c r="AB84" s="188"/>
      <c r="AC84" s="188"/>
      <c r="AD84" s="188"/>
      <c r="AE84" s="188"/>
      <c r="AF84" s="188"/>
      <c r="AG84" s="188" t="s">
        <v>149</v>
      </c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</row>
    <row r="85" spans="1:60" outlineLevel="2">
      <c r="A85" s="205"/>
      <c r="B85" s="206"/>
      <c r="C85" s="238" t="s">
        <v>259</v>
      </c>
      <c r="D85" s="210"/>
      <c r="E85" s="211">
        <v>136.25819999999999</v>
      </c>
      <c r="F85" s="208"/>
      <c r="G85" s="208"/>
      <c r="H85" s="208"/>
      <c r="I85" s="208"/>
      <c r="J85" s="208"/>
      <c r="K85" s="208"/>
      <c r="L85" s="208"/>
      <c r="M85" s="208"/>
      <c r="N85" s="207"/>
      <c r="O85" s="207"/>
      <c r="P85" s="207"/>
      <c r="Q85" s="207"/>
      <c r="R85" s="208"/>
      <c r="S85" s="208"/>
      <c r="T85" s="208"/>
      <c r="U85" s="208"/>
      <c r="V85" s="208"/>
      <c r="W85" s="208"/>
      <c r="X85" s="208"/>
      <c r="Y85" s="208"/>
      <c r="Z85" s="188"/>
      <c r="AA85" s="188"/>
      <c r="AB85" s="188"/>
      <c r="AC85" s="188"/>
      <c r="AD85" s="188"/>
      <c r="AE85" s="188"/>
      <c r="AF85" s="188"/>
      <c r="AG85" s="188" t="s">
        <v>151</v>
      </c>
      <c r="AH85" s="188">
        <v>0</v>
      </c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8"/>
      <c r="AV85" s="188"/>
      <c r="AW85" s="188"/>
      <c r="AX85" s="188"/>
      <c r="AY85" s="188"/>
      <c r="AZ85" s="188"/>
      <c r="BA85" s="188"/>
      <c r="BB85" s="188"/>
      <c r="BC85" s="188"/>
      <c r="BD85" s="188"/>
      <c r="BE85" s="188"/>
      <c r="BF85" s="188"/>
      <c r="BG85" s="188"/>
      <c r="BH85" s="188"/>
    </row>
    <row r="86" spans="1:60" outlineLevel="1">
      <c r="A86" s="221">
        <v>30</v>
      </c>
      <c r="B86" s="222" t="s">
        <v>260</v>
      </c>
      <c r="C86" s="237" t="s">
        <v>261</v>
      </c>
      <c r="D86" s="223" t="s">
        <v>145</v>
      </c>
      <c r="E86" s="224">
        <v>6</v>
      </c>
      <c r="F86" s="225">
        <v>27.2</v>
      </c>
      <c r="G86" s="226">
        <f>ROUND(E86*F86,2)</f>
        <v>163.19999999999999</v>
      </c>
      <c r="H86" s="209">
        <v>0</v>
      </c>
      <c r="I86" s="208">
        <f>ROUND(E86*H86,2)</f>
        <v>0</v>
      </c>
      <c r="J86" s="209">
        <v>27.2</v>
      </c>
      <c r="K86" s="208">
        <f>ROUND(E86*J86,2)</f>
        <v>163.19999999999999</v>
      </c>
      <c r="L86" s="208">
        <v>21</v>
      </c>
      <c r="M86" s="208">
        <f>G86*(1+L86/100)</f>
        <v>197.47199999999998</v>
      </c>
      <c r="N86" s="207">
        <v>0</v>
      </c>
      <c r="O86" s="207">
        <f>ROUND(E86*N86,2)</f>
        <v>0</v>
      </c>
      <c r="P86" s="207">
        <v>0.01</v>
      </c>
      <c r="Q86" s="207">
        <f>ROUND(E86*P86,2)</f>
        <v>0.06</v>
      </c>
      <c r="R86" s="208"/>
      <c r="S86" s="208" t="s">
        <v>146</v>
      </c>
      <c r="T86" s="208" t="s">
        <v>146</v>
      </c>
      <c r="U86" s="208">
        <v>0.06</v>
      </c>
      <c r="V86" s="208">
        <f>ROUND(E86*U86,2)</f>
        <v>0.36</v>
      </c>
      <c r="W86" s="208"/>
      <c r="X86" s="208" t="s">
        <v>147</v>
      </c>
      <c r="Y86" s="208" t="s">
        <v>148</v>
      </c>
      <c r="Z86" s="188"/>
      <c r="AA86" s="188"/>
      <c r="AB86" s="188"/>
      <c r="AC86" s="188"/>
      <c r="AD86" s="188"/>
      <c r="AE86" s="188"/>
      <c r="AF86" s="188"/>
      <c r="AG86" s="188" t="s">
        <v>149</v>
      </c>
      <c r="AH86" s="188"/>
      <c r="AI86" s="188"/>
      <c r="AJ86" s="188"/>
      <c r="AK86" s="188"/>
      <c r="AL86" s="188"/>
      <c r="AM86" s="188"/>
      <c r="AN86" s="188"/>
      <c r="AO86" s="188"/>
      <c r="AP86" s="188"/>
      <c r="AQ86" s="188"/>
      <c r="AR86" s="188"/>
      <c r="AS86" s="188"/>
      <c r="AT86" s="188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88"/>
      <c r="BF86" s="188"/>
      <c r="BG86" s="188"/>
      <c r="BH86" s="188"/>
    </row>
    <row r="87" spans="1:60" outlineLevel="2">
      <c r="A87" s="205"/>
      <c r="B87" s="206"/>
      <c r="C87" s="238" t="s">
        <v>262</v>
      </c>
      <c r="D87" s="210"/>
      <c r="E87" s="211">
        <v>6</v>
      </c>
      <c r="F87" s="208"/>
      <c r="G87" s="208"/>
      <c r="H87" s="208"/>
      <c r="I87" s="208"/>
      <c r="J87" s="208"/>
      <c r="K87" s="208"/>
      <c r="L87" s="208"/>
      <c r="M87" s="208"/>
      <c r="N87" s="207"/>
      <c r="O87" s="207"/>
      <c r="P87" s="207"/>
      <c r="Q87" s="207"/>
      <c r="R87" s="208"/>
      <c r="S87" s="208"/>
      <c r="T87" s="208"/>
      <c r="U87" s="208"/>
      <c r="V87" s="208"/>
      <c r="W87" s="208"/>
      <c r="X87" s="208"/>
      <c r="Y87" s="208"/>
      <c r="Z87" s="188"/>
      <c r="AA87" s="188"/>
      <c r="AB87" s="188"/>
      <c r="AC87" s="188"/>
      <c r="AD87" s="188"/>
      <c r="AE87" s="188"/>
      <c r="AF87" s="188"/>
      <c r="AG87" s="188" t="s">
        <v>151</v>
      </c>
      <c r="AH87" s="188">
        <v>0</v>
      </c>
      <c r="AI87" s="188"/>
      <c r="AJ87" s="188"/>
      <c r="AK87" s="188"/>
      <c r="AL87" s="188"/>
      <c r="AM87" s="188"/>
      <c r="AN87" s="188"/>
      <c r="AO87" s="188"/>
      <c r="AP87" s="188"/>
      <c r="AQ87" s="188"/>
      <c r="AR87" s="188"/>
      <c r="AS87" s="188"/>
      <c r="AT87" s="188"/>
      <c r="AU87" s="188"/>
      <c r="AV87" s="188"/>
      <c r="AW87" s="188"/>
      <c r="AX87" s="188"/>
      <c r="AY87" s="188"/>
      <c r="AZ87" s="188"/>
      <c r="BA87" s="188"/>
      <c r="BB87" s="188"/>
      <c r="BC87" s="188"/>
      <c r="BD87" s="188"/>
      <c r="BE87" s="188"/>
      <c r="BF87" s="188"/>
      <c r="BG87" s="188"/>
      <c r="BH87" s="188"/>
    </row>
    <row r="88" spans="1:60" ht="22.5" outlineLevel="1">
      <c r="A88" s="221">
        <v>31</v>
      </c>
      <c r="B88" s="222" t="s">
        <v>263</v>
      </c>
      <c r="C88" s="237" t="s">
        <v>264</v>
      </c>
      <c r="D88" s="223" t="s">
        <v>145</v>
      </c>
      <c r="E88" s="224">
        <v>114.4032</v>
      </c>
      <c r="F88" s="225">
        <v>636</v>
      </c>
      <c r="G88" s="226">
        <f>ROUND(E88*F88,2)</f>
        <v>72760.44</v>
      </c>
      <c r="H88" s="209">
        <v>521.20000000000005</v>
      </c>
      <c r="I88" s="208">
        <f>ROUND(E88*H88,2)</f>
        <v>59626.95</v>
      </c>
      <c r="J88" s="209">
        <v>114.8</v>
      </c>
      <c r="K88" s="208">
        <f>ROUND(E88*J88,2)</f>
        <v>13133.49</v>
      </c>
      <c r="L88" s="208">
        <v>21</v>
      </c>
      <c r="M88" s="208">
        <f>G88*(1+L88/100)</f>
        <v>88040.132400000002</v>
      </c>
      <c r="N88" s="207">
        <v>5.3E-3</v>
      </c>
      <c r="O88" s="207">
        <f>ROUND(E88*N88,2)</f>
        <v>0.61</v>
      </c>
      <c r="P88" s="207">
        <v>0</v>
      </c>
      <c r="Q88" s="207">
        <f>ROUND(E88*P88,2)</f>
        <v>0</v>
      </c>
      <c r="R88" s="208"/>
      <c r="S88" s="208" t="s">
        <v>146</v>
      </c>
      <c r="T88" s="208" t="s">
        <v>146</v>
      </c>
      <c r="U88" s="208">
        <v>0.2</v>
      </c>
      <c r="V88" s="208">
        <f>ROUND(E88*U88,2)</f>
        <v>22.88</v>
      </c>
      <c r="W88" s="208"/>
      <c r="X88" s="208" t="s">
        <v>147</v>
      </c>
      <c r="Y88" s="208" t="s">
        <v>148</v>
      </c>
      <c r="Z88" s="188"/>
      <c r="AA88" s="188"/>
      <c r="AB88" s="188"/>
      <c r="AC88" s="188"/>
      <c r="AD88" s="188"/>
      <c r="AE88" s="188"/>
      <c r="AF88" s="188"/>
      <c r="AG88" s="188" t="s">
        <v>149</v>
      </c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8"/>
      <c r="AT88" s="188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88"/>
      <c r="BF88" s="188"/>
      <c r="BG88" s="188"/>
      <c r="BH88" s="188"/>
    </row>
    <row r="89" spans="1:60" outlineLevel="2">
      <c r="A89" s="205"/>
      <c r="B89" s="206"/>
      <c r="C89" s="238" t="s">
        <v>262</v>
      </c>
      <c r="D89" s="210"/>
      <c r="E89" s="211">
        <v>6</v>
      </c>
      <c r="F89" s="208"/>
      <c r="G89" s="208"/>
      <c r="H89" s="208"/>
      <c r="I89" s="208"/>
      <c r="J89" s="208"/>
      <c r="K89" s="208"/>
      <c r="L89" s="208"/>
      <c r="M89" s="208"/>
      <c r="N89" s="207"/>
      <c r="O89" s="207"/>
      <c r="P89" s="207"/>
      <c r="Q89" s="207"/>
      <c r="R89" s="208"/>
      <c r="S89" s="208"/>
      <c r="T89" s="208"/>
      <c r="U89" s="208"/>
      <c r="V89" s="208"/>
      <c r="W89" s="208"/>
      <c r="X89" s="208"/>
      <c r="Y89" s="208"/>
      <c r="Z89" s="188"/>
      <c r="AA89" s="188"/>
      <c r="AB89" s="188"/>
      <c r="AC89" s="188"/>
      <c r="AD89" s="188"/>
      <c r="AE89" s="188"/>
      <c r="AF89" s="188"/>
      <c r="AG89" s="188" t="s">
        <v>151</v>
      </c>
      <c r="AH89" s="188">
        <v>0</v>
      </c>
      <c r="AI89" s="188"/>
      <c r="AJ89" s="188"/>
      <c r="AK89" s="188"/>
      <c r="AL89" s="188"/>
      <c r="AM89" s="188"/>
      <c r="AN89" s="188"/>
      <c r="AO89" s="188"/>
      <c r="AP89" s="188"/>
      <c r="AQ89" s="188"/>
      <c r="AR89" s="188"/>
      <c r="AS89" s="188"/>
      <c r="AT89" s="188"/>
      <c r="AU89" s="188"/>
      <c r="AV89" s="188"/>
      <c r="AW89" s="188"/>
      <c r="AX89" s="188"/>
      <c r="AY89" s="188"/>
      <c r="AZ89" s="188"/>
      <c r="BA89" s="188"/>
      <c r="BB89" s="188"/>
      <c r="BC89" s="188"/>
      <c r="BD89" s="188"/>
      <c r="BE89" s="188"/>
      <c r="BF89" s="188"/>
      <c r="BG89" s="188"/>
      <c r="BH89" s="188"/>
    </row>
    <row r="90" spans="1:60" outlineLevel="3">
      <c r="A90" s="205"/>
      <c r="B90" s="206"/>
      <c r="C90" s="238" t="s">
        <v>178</v>
      </c>
      <c r="D90" s="210"/>
      <c r="E90" s="211">
        <v>108.4032</v>
      </c>
      <c r="F90" s="208"/>
      <c r="G90" s="208"/>
      <c r="H90" s="208"/>
      <c r="I90" s="208"/>
      <c r="J90" s="208"/>
      <c r="K90" s="208"/>
      <c r="L90" s="208"/>
      <c r="M90" s="208"/>
      <c r="N90" s="207"/>
      <c r="O90" s="207"/>
      <c r="P90" s="207"/>
      <c r="Q90" s="207"/>
      <c r="R90" s="208"/>
      <c r="S90" s="208"/>
      <c r="T90" s="208"/>
      <c r="U90" s="208"/>
      <c r="V90" s="208"/>
      <c r="W90" s="208"/>
      <c r="X90" s="208"/>
      <c r="Y90" s="208"/>
      <c r="Z90" s="188"/>
      <c r="AA90" s="188"/>
      <c r="AB90" s="188"/>
      <c r="AC90" s="188"/>
      <c r="AD90" s="188"/>
      <c r="AE90" s="188"/>
      <c r="AF90" s="188"/>
      <c r="AG90" s="188" t="s">
        <v>151</v>
      </c>
      <c r="AH90" s="188">
        <v>0</v>
      </c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88"/>
      <c r="BF90" s="188"/>
      <c r="BG90" s="188"/>
      <c r="BH90" s="188"/>
    </row>
    <row r="91" spans="1:60" ht="22.5" outlineLevel="1">
      <c r="A91" s="221">
        <v>32</v>
      </c>
      <c r="B91" s="222" t="s">
        <v>265</v>
      </c>
      <c r="C91" s="237" t="s">
        <v>266</v>
      </c>
      <c r="D91" s="223" t="s">
        <v>145</v>
      </c>
      <c r="E91" s="224">
        <v>114.4032</v>
      </c>
      <c r="F91" s="225">
        <v>388</v>
      </c>
      <c r="G91" s="226">
        <f>ROUND(E91*F91,2)</f>
        <v>44388.44</v>
      </c>
      <c r="H91" s="209">
        <v>284.52999999999997</v>
      </c>
      <c r="I91" s="208">
        <f>ROUND(E91*H91,2)</f>
        <v>32551.14</v>
      </c>
      <c r="J91" s="209">
        <v>103.47</v>
      </c>
      <c r="K91" s="208">
        <f>ROUND(E91*J91,2)</f>
        <v>11837.3</v>
      </c>
      <c r="L91" s="208">
        <v>21</v>
      </c>
      <c r="M91" s="208">
        <f>G91*(1+L91/100)</f>
        <v>53710.0124</v>
      </c>
      <c r="N91" s="207">
        <v>4.2599999999999999E-3</v>
      </c>
      <c r="O91" s="207">
        <f>ROUND(E91*N91,2)</f>
        <v>0.49</v>
      </c>
      <c r="P91" s="207">
        <v>0</v>
      </c>
      <c r="Q91" s="207">
        <f>ROUND(E91*P91,2)</f>
        <v>0</v>
      </c>
      <c r="R91" s="208"/>
      <c r="S91" s="208" t="s">
        <v>267</v>
      </c>
      <c r="T91" s="208" t="s">
        <v>267</v>
      </c>
      <c r="U91" s="208">
        <v>0.20699999999999999</v>
      </c>
      <c r="V91" s="208">
        <f>ROUND(E91*U91,2)</f>
        <v>23.68</v>
      </c>
      <c r="W91" s="208"/>
      <c r="X91" s="208" t="s">
        <v>147</v>
      </c>
      <c r="Y91" s="208" t="s">
        <v>148</v>
      </c>
      <c r="Z91" s="188"/>
      <c r="AA91" s="188"/>
      <c r="AB91" s="188"/>
      <c r="AC91" s="188"/>
      <c r="AD91" s="188"/>
      <c r="AE91" s="188"/>
      <c r="AF91" s="188"/>
      <c r="AG91" s="188" t="s">
        <v>149</v>
      </c>
      <c r="AH91" s="188"/>
      <c r="AI91" s="188"/>
      <c r="AJ91" s="188"/>
      <c r="AK91" s="188"/>
      <c r="AL91" s="188"/>
      <c r="AM91" s="188"/>
      <c r="AN91" s="188"/>
      <c r="AO91" s="188"/>
      <c r="AP91" s="188"/>
      <c r="AQ91" s="188"/>
      <c r="AR91" s="188"/>
      <c r="AS91" s="188"/>
      <c r="AT91" s="188"/>
      <c r="AU91" s="188"/>
      <c r="AV91" s="188"/>
      <c r="AW91" s="188"/>
      <c r="AX91" s="188"/>
      <c r="AY91" s="188"/>
      <c r="AZ91" s="188"/>
      <c r="BA91" s="188"/>
      <c r="BB91" s="188"/>
      <c r="BC91" s="188"/>
      <c r="BD91" s="188"/>
      <c r="BE91" s="188"/>
      <c r="BF91" s="188"/>
      <c r="BG91" s="188"/>
      <c r="BH91" s="188"/>
    </row>
    <row r="92" spans="1:60" outlineLevel="2">
      <c r="A92" s="205"/>
      <c r="B92" s="206"/>
      <c r="C92" s="238" t="s">
        <v>262</v>
      </c>
      <c r="D92" s="210"/>
      <c r="E92" s="211">
        <v>6</v>
      </c>
      <c r="F92" s="208"/>
      <c r="G92" s="208"/>
      <c r="H92" s="208"/>
      <c r="I92" s="208"/>
      <c r="J92" s="208"/>
      <c r="K92" s="208"/>
      <c r="L92" s="208"/>
      <c r="M92" s="208"/>
      <c r="N92" s="207"/>
      <c r="O92" s="207"/>
      <c r="P92" s="207"/>
      <c r="Q92" s="207"/>
      <c r="R92" s="208"/>
      <c r="S92" s="208"/>
      <c r="T92" s="208"/>
      <c r="U92" s="208"/>
      <c r="V92" s="208"/>
      <c r="W92" s="208"/>
      <c r="X92" s="208"/>
      <c r="Y92" s="208"/>
      <c r="Z92" s="188"/>
      <c r="AA92" s="188"/>
      <c r="AB92" s="188"/>
      <c r="AC92" s="188"/>
      <c r="AD92" s="188"/>
      <c r="AE92" s="188"/>
      <c r="AF92" s="188"/>
      <c r="AG92" s="188" t="s">
        <v>151</v>
      </c>
      <c r="AH92" s="188">
        <v>0</v>
      </c>
      <c r="AI92" s="188"/>
      <c r="AJ92" s="188"/>
      <c r="AK92" s="188"/>
      <c r="AL92" s="188"/>
      <c r="AM92" s="188"/>
      <c r="AN92" s="188"/>
      <c r="AO92" s="188"/>
      <c r="AP92" s="188"/>
      <c r="AQ92" s="188"/>
      <c r="AR92" s="188"/>
      <c r="AS92" s="188"/>
      <c r="AT92" s="188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88"/>
      <c r="BF92" s="188"/>
      <c r="BG92" s="188"/>
      <c r="BH92" s="188"/>
    </row>
    <row r="93" spans="1:60" outlineLevel="3">
      <c r="A93" s="205"/>
      <c r="B93" s="206"/>
      <c r="C93" s="238" t="s">
        <v>178</v>
      </c>
      <c r="D93" s="210"/>
      <c r="E93" s="211">
        <v>108.4032</v>
      </c>
      <c r="F93" s="208"/>
      <c r="G93" s="208"/>
      <c r="H93" s="208"/>
      <c r="I93" s="208"/>
      <c r="J93" s="208"/>
      <c r="K93" s="208"/>
      <c r="L93" s="208"/>
      <c r="M93" s="208"/>
      <c r="N93" s="207"/>
      <c r="O93" s="207"/>
      <c r="P93" s="207"/>
      <c r="Q93" s="207"/>
      <c r="R93" s="208"/>
      <c r="S93" s="208"/>
      <c r="T93" s="208"/>
      <c r="U93" s="208"/>
      <c r="V93" s="208"/>
      <c r="W93" s="208"/>
      <c r="X93" s="208"/>
      <c r="Y93" s="208"/>
      <c r="Z93" s="188"/>
      <c r="AA93" s="188"/>
      <c r="AB93" s="188"/>
      <c r="AC93" s="188"/>
      <c r="AD93" s="188"/>
      <c r="AE93" s="188"/>
      <c r="AF93" s="188"/>
      <c r="AG93" s="188" t="s">
        <v>151</v>
      </c>
      <c r="AH93" s="188">
        <v>0</v>
      </c>
      <c r="AI93" s="188"/>
      <c r="AJ93" s="188"/>
      <c r="AK93" s="188"/>
      <c r="AL93" s="188"/>
      <c r="AM93" s="188"/>
      <c r="AN93" s="188"/>
      <c r="AO93" s="188"/>
      <c r="AP93" s="188"/>
      <c r="AQ93" s="188"/>
      <c r="AR93" s="188"/>
      <c r="AS93" s="188"/>
      <c r="AT93" s="188"/>
      <c r="AU93" s="188"/>
      <c r="AV93" s="188"/>
      <c r="AW93" s="188"/>
      <c r="AX93" s="188"/>
      <c r="AY93" s="188"/>
      <c r="AZ93" s="188"/>
      <c r="BA93" s="188"/>
      <c r="BB93" s="188"/>
      <c r="BC93" s="188"/>
      <c r="BD93" s="188"/>
      <c r="BE93" s="188"/>
      <c r="BF93" s="188"/>
      <c r="BG93" s="188"/>
      <c r="BH93" s="188"/>
    </row>
    <row r="94" spans="1:60" ht="22.5" outlineLevel="1">
      <c r="A94" s="221">
        <v>33</v>
      </c>
      <c r="B94" s="222" t="s">
        <v>268</v>
      </c>
      <c r="C94" s="237" t="s">
        <v>269</v>
      </c>
      <c r="D94" s="223" t="s">
        <v>161</v>
      </c>
      <c r="E94" s="224">
        <v>1</v>
      </c>
      <c r="F94" s="225">
        <v>4635</v>
      </c>
      <c r="G94" s="226">
        <f>ROUND(E94*F94,2)</f>
        <v>4635</v>
      </c>
      <c r="H94" s="209">
        <v>4197.8500000000004</v>
      </c>
      <c r="I94" s="208">
        <f>ROUND(E94*H94,2)</f>
        <v>4197.8500000000004</v>
      </c>
      <c r="J94" s="209">
        <v>437.15</v>
      </c>
      <c r="K94" s="208">
        <f>ROUND(E94*J94,2)</f>
        <v>437.15</v>
      </c>
      <c r="L94" s="208">
        <v>21</v>
      </c>
      <c r="M94" s="208">
        <f>G94*(1+L94/100)</f>
        <v>5608.3499999999995</v>
      </c>
      <c r="N94" s="207">
        <v>2.32E-3</v>
      </c>
      <c r="O94" s="207">
        <f>ROUND(E94*N94,2)</f>
        <v>0</v>
      </c>
      <c r="P94" s="207">
        <v>0</v>
      </c>
      <c r="Q94" s="207">
        <f>ROUND(E94*P94,2)</f>
        <v>0</v>
      </c>
      <c r="R94" s="208"/>
      <c r="S94" s="208" t="s">
        <v>146</v>
      </c>
      <c r="T94" s="208" t="s">
        <v>146</v>
      </c>
      <c r="U94" s="208">
        <v>0.74</v>
      </c>
      <c r="V94" s="208">
        <f>ROUND(E94*U94,2)</f>
        <v>0.74</v>
      </c>
      <c r="W94" s="208"/>
      <c r="X94" s="208" t="s">
        <v>147</v>
      </c>
      <c r="Y94" s="208" t="s">
        <v>148</v>
      </c>
      <c r="Z94" s="188"/>
      <c r="AA94" s="188"/>
      <c r="AB94" s="188"/>
      <c r="AC94" s="188"/>
      <c r="AD94" s="188"/>
      <c r="AE94" s="188"/>
      <c r="AF94" s="188"/>
      <c r="AG94" s="188" t="s">
        <v>149</v>
      </c>
      <c r="AH94" s="188"/>
      <c r="AI94" s="188"/>
      <c r="AJ94" s="188"/>
      <c r="AK94" s="188"/>
      <c r="AL94" s="188"/>
      <c r="AM94" s="188"/>
      <c r="AN94" s="188"/>
      <c r="AO94" s="188"/>
      <c r="AP94" s="188"/>
      <c r="AQ94" s="188"/>
      <c r="AR94" s="188"/>
      <c r="AS94" s="188"/>
      <c r="AT94" s="188"/>
      <c r="AU94" s="188"/>
      <c r="AV94" s="188"/>
      <c r="AW94" s="188"/>
      <c r="AX94" s="188"/>
      <c r="AY94" s="188"/>
      <c r="AZ94" s="188"/>
      <c r="BA94" s="188"/>
      <c r="BB94" s="188"/>
      <c r="BC94" s="188"/>
      <c r="BD94" s="188"/>
      <c r="BE94" s="188"/>
      <c r="BF94" s="188"/>
      <c r="BG94" s="188"/>
      <c r="BH94" s="188"/>
    </row>
    <row r="95" spans="1:60" outlineLevel="2">
      <c r="A95" s="205"/>
      <c r="B95" s="206"/>
      <c r="C95" s="238" t="s">
        <v>270</v>
      </c>
      <c r="D95" s="210"/>
      <c r="E95" s="211">
        <v>1</v>
      </c>
      <c r="F95" s="208"/>
      <c r="G95" s="208"/>
      <c r="H95" s="208"/>
      <c r="I95" s="208"/>
      <c r="J95" s="208"/>
      <c r="K95" s="208"/>
      <c r="L95" s="208"/>
      <c r="M95" s="208"/>
      <c r="N95" s="207"/>
      <c r="O95" s="207"/>
      <c r="P95" s="207"/>
      <c r="Q95" s="207"/>
      <c r="R95" s="208"/>
      <c r="S95" s="208"/>
      <c r="T95" s="208"/>
      <c r="U95" s="208"/>
      <c r="V95" s="208"/>
      <c r="W95" s="208"/>
      <c r="X95" s="208"/>
      <c r="Y95" s="208"/>
      <c r="Z95" s="188"/>
      <c r="AA95" s="188"/>
      <c r="AB95" s="188"/>
      <c r="AC95" s="188"/>
      <c r="AD95" s="188"/>
      <c r="AE95" s="188"/>
      <c r="AF95" s="188"/>
      <c r="AG95" s="188" t="s">
        <v>151</v>
      </c>
      <c r="AH95" s="188">
        <v>0</v>
      </c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8"/>
      <c r="AV95" s="188"/>
      <c r="AW95" s="188"/>
      <c r="AX95" s="188"/>
      <c r="AY95" s="188"/>
      <c r="AZ95" s="188"/>
      <c r="BA95" s="188"/>
      <c r="BB95" s="188"/>
      <c r="BC95" s="188"/>
      <c r="BD95" s="188"/>
      <c r="BE95" s="188"/>
      <c r="BF95" s="188"/>
      <c r="BG95" s="188"/>
      <c r="BH95" s="188"/>
    </row>
    <row r="96" spans="1:60" outlineLevel="1">
      <c r="A96" s="221">
        <v>34</v>
      </c>
      <c r="B96" s="222" t="s">
        <v>271</v>
      </c>
      <c r="C96" s="237" t="s">
        <v>272</v>
      </c>
      <c r="D96" s="223" t="s">
        <v>161</v>
      </c>
      <c r="E96" s="224">
        <v>1</v>
      </c>
      <c r="F96" s="225">
        <v>4715</v>
      </c>
      <c r="G96" s="226">
        <f>ROUND(E96*F96,2)</f>
        <v>4715</v>
      </c>
      <c r="H96" s="209">
        <v>4336.16</v>
      </c>
      <c r="I96" s="208">
        <f>ROUND(E96*H96,2)</f>
        <v>4336.16</v>
      </c>
      <c r="J96" s="209">
        <v>378.84</v>
      </c>
      <c r="K96" s="208">
        <f>ROUND(E96*J96,2)</f>
        <v>378.84</v>
      </c>
      <c r="L96" s="208">
        <v>21</v>
      </c>
      <c r="M96" s="208">
        <f>G96*(1+L96/100)</f>
        <v>5705.15</v>
      </c>
      <c r="N96" s="207">
        <v>2.2899999999999999E-3</v>
      </c>
      <c r="O96" s="207">
        <f>ROUND(E96*N96,2)</f>
        <v>0</v>
      </c>
      <c r="P96" s="207">
        <v>0</v>
      </c>
      <c r="Q96" s="207">
        <f>ROUND(E96*P96,2)</f>
        <v>0</v>
      </c>
      <c r="R96" s="208"/>
      <c r="S96" s="208" t="s">
        <v>146</v>
      </c>
      <c r="T96" s="208" t="s">
        <v>146</v>
      </c>
      <c r="U96" s="208">
        <v>0.66</v>
      </c>
      <c r="V96" s="208">
        <f>ROUND(E96*U96,2)</f>
        <v>0.66</v>
      </c>
      <c r="W96" s="208"/>
      <c r="X96" s="208" t="s">
        <v>147</v>
      </c>
      <c r="Y96" s="208" t="s">
        <v>148</v>
      </c>
      <c r="Z96" s="188"/>
      <c r="AA96" s="188"/>
      <c r="AB96" s="188"/>
      <c r="AC96" s="188"/>
      <c r="AD96" s="188"/>
      <c r="AE96" s="188"/>
      <c r="AF96" s="188"/>
      <c r="AG96" s="188" t="s">
        <v>149</v>
      </c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8"/>
      <c r="AV96" s="188"/>
      <c r="AW96" s="188"/>
      <c r="AX96" s="188"/>
      <c r="AY96" s="188"/>
      <c r="AZ96" s="188"/>
      <c r="BA96" s="188"/>
      <c r="BB96" s="188"/>
      <c r="BC96" s="188"/>
      <c r="BD96" s="188"/>
      <c r="BE96" s="188"/>
      <c r="BF96" s="188"/>
      <c r="BG96" s="188"/>
      <c r="BH96" s="188"/>
    </row>
    <row r="97" spans="1:60" outlineLevel="2">
      <c r="A97" s="205"/>
      <c r="B97" s="206"/>
      <c r="C97" s="238" t="s">
        <v>273</v>
      </c>
      <c r="D97" s="210"/>
      <c r="E97" s="211">
        <v>1</v>
      </c>
      <c r="F97" s="208"/>
      <c r="G97" s="208"/>
      <c r="H97" s="208"/>
      <c r="I97" s="208"/>
      <c r="J97" s="208"/>
      <c r="K97" s="208"/>
      <c r="L97" s="208"/>
      <c r="M97" s="208"/>
      <c r="N97" s="207"/>
      <c r="O97" s="207"/>
      <c r="P97" s="207"/>
      <c r="Q97" s="207"/>
      <c r="R97" s="208"/>
      <c r="S97" s="208"/>
      <c r="T97" s="208"/>
      <c r="U97" s="208"/>
      <c r="V97" s="208"/>
      <c r="W97" s="208"/>
      <c r="X97" s="208"/>
      <c r="Y97" s="208"/>
      <c r="Z97" s="188"/>
      <c r="AA97" s="188"/>
      <c r="AB97" s="188"/>
      <c r="AC97" s="188"/>
      <c r="AD97" s="188"/>
      <c r="AE97" s="188"/>
      <c r="AF97" s="188"/>
      <c r="AG97" s="188" t="s">
        <v>151</v>
      </c>
      <c r="AH97" s="188">
        <v>0</v>
      </c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</row>
    <row r="98" spans="1:60" outlineLevel="1">
      <c r="A98" s="229">
        <v>35</v>
      </c>
      <c r="B98" s="230" t="s">
        <v>274</v>
      </c>
      <c r="C98" s="240" t="s">
        <v>275</v>
      </c>
      <c r="D98" s="231" t="s">
        <v>254</v>
      </c>
      <c r="E98" s="232">
        <v>1.0983000000000001</v>
      </c>
      <c r="F98" s="233">
        <v>1440</v>
      </c>
      <c r="G98" s="234">
        <f>ROUND(E98*F98,2)</f>
        <v>1581.55</v>
      </c>
      <c r="H98" s="209">
        <v>0</v>
      </c>
      <c r="I98" s="208">
        <f>ROUND(E98*H98,2)</f>
        <v>0</v>
      </c>
      <c r="J98" s="209">
        <v>1440</v>
      </c>
      <c r="K98" s="208">
        <f>ROUND(E98*J98,2)</f>
        <v>1581.55</v>
      </c>
      <c r="L98" s="208">
        <v>21</v>
      </c>
      <c r="M98" s="208">
        <f>G98*(1+L98/100)</f>
        <v>1913.6754999999998</v>
      </c>
      <c r="N98" s="207">
        <v>0</v>
      </c>
      <c r="O98" s="207">
        <f>ROUND(E98*N98,2)</f>
        <v>0</v>
      </c>
      <c r="P98" s="207">
        <v>0</v>
      </c>
      <c r="Q98" s="207">
        <f>ROUND(E98*P98,2)</f>
        <v>0</v>
      </c>
      <c r="R98" s="208"/>
      <c r="S98" s="208" t="s">
        <v>146</v>
      </c>
      <c r="T98" s="208" t="s">
        <v>146</v>
      </c>
      <c r="U98" s="208">
        <v>1.609</v>
      </c>
      <c r="V98" s="208">
        <f>ROUND(E98*U98,2)</f>
        <v>1.77</v>
      </c>
      <c r="W98" s="208"/>
      <c r="X98" s="208" t="s">
        <v>255</v>
      </c>
      <c r="Y98" s="208" t="s">
        <v>148</v>
      </c>
      <c r="Z98" s="188"/>
      <c r="AA98" s="188"/>
      <c r="AB98" s="188"/>
      <c r="AC98" s="188"/>
      <c r="AD98" s="188"/>
      <c r="AE98" s="188"/>
      <c r="AF98" s="188"/>
      <c r="AG98" s="188" t="s">
        <v>256</v>
      </c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88"/>
      <c r="AZ98" s="188"/>
      <c r="BA98" s="188"/>
      <c r="BB98" s="188"/>
      <c r="BC98" s="188"/>
      <c r="BD98" s="188"/>
      <c r="BE98" s="188"/>
      <c r="BF98" s="188"/>
      <c r="BG98" s="188"/>
      <c r="BH98" s="188"/>
    </row>
    <row r="99" spans="1:60">
      <c r="A99" s="214" t="s">
        <v>141</v>
      </c>
      <c r="B99" s="215" t="s">
        <v>81</v>
      </c>
      <c r="C99" s="236" t="s">
        <v>82</v>
      </c>
      <c r="D99" s="216"/>
      <c r="E99" s="217"/>
      <c r="F99" s="218"/>
      <c r="G99" s="219">
        <f>SUMIF(AG100:AG112,"&lt;&gt;NOR",G100:G112)</f>
        <v>161920.12999999998</v>
      </c>
      <c r="H99" s="213"/>
      <c r="I99" s="213">
        <f>SUM(I100:I112)</f>
        <v>123026.13999999998</v>
      </c>
      <c r="J99" s="213"/>
      <c r="K99" s="213">
        <f>SUM(K100:K112)</f>
        <v>38893.97</v>
      </c>
      <c r="L99" s="213"/>
      <c r="M99" s="213">
        <f>SUM(M100:M112)</f>
        <v>195923.35729999997</v>
      </c>
      <c r="N99" s="212"/>
      <c r="O99" s="212">
        <f>SUM(O100:O112)</f>
        <v>1.93</v>
      </c>
      <c r="P99" s="212"/>
      <c r="Q99" s="212">
        <f>SUM(Q100:Q112)</f>
        <v>0</v>
      </c>
      <c r="R99" s="213"/>
      <c r="S99" s="213"/>
      <c r="T99" s="213"/>
      <c r="U99" s="213"/>
      <c r="V99" s="213">
        <f>SUM(V100:V112)</f>
        <v>55.440000000000005</v>
      </c>
      <c r="W99" s="213"/>
      <c r="X99" s="213"/>
      <c r="Y99" s="213"/>
      <c r="AG99" t="s">
        <v>142</v>
      </c>
    </row>
    <row r="100" spans="1:60" ht="22.5" outlineLevel="1">
      <c r="A100" s="221">
        <v>36</v>
      </c>
      <c r="B100" s="222" t="s">
        <v>276</v>
      </c>
      <c r="C100" s="237" t="s">
        <v>277</v>
      </c>
      <c r="D100" s="223" t="s">
        <v>145</v>
      </c>
      <c r="E100" s="224">
        <v>140.20750000000001</v>
      </c>
      <c r="F100" s="225">
        <v>158</v>
      </c>
      <c r="G100" s="226">
        <f>ROUND(E100*F100,2)</f>
        <v>22152.79</v>
      </c>
      <c r="H100" s="209">
        <v>26.57</v>
      </c>
      <c r="I100" s="208">
        <f>ROUND(E100*H100,2)</f>
        <v>3725.31</v>
      </c>
      <c r="J100" s="209">
        <v>131.43</v>
      </c>
      <c r="K100" s="208">
        <f>ROUND(E100*J100,2)</f>
        <v>18427.47</v>
      </c>
      <c r="L100" s="208">
        <v>21</v>
      </c>
      <c r="M100" s="208">
        <f>G100*(1+L100/100)</f>
        <v>26804.875899999999</v>
      </c>
      <c r="N100" s="207">
        <v>5.2999999999999998E-4</v>
      </c>
      <c r="O100" s="207">
        <f>ROUND(E100*N100,2)</f>
        <v>7.0000000000000007E-2</v>
      </c>
      <c r="P100" s="207">
        <v>0</v>
      </c>
      <c r="Q100" s="207">
        <f>ROUND(E100*P100,2)</f>
        <v>0</v>
      </c>
      <c r="R100" s="208"/>
      <c r="S100" s="208" t="s">
        <v>146</v>
      </c>
      <c r="T100" s="208" t="s">
        <v>146</v>
      </c>
      <c r="U100" s="208">
        <v>0.23100000000000001</v>
      </c>
      <c r="V100" s="208">
        <f>ROUND(E100*U100,2)</f>
        <v>32.39</v>
      </c>
      <c r="W100" s="208"/>
      <c r="X100" s="208" t="s">
        <v>147</v>
      </c>
      <c r="Y100" s="208" t="s">
        <v>148</v>
      </c>
      <c r="Z100" s="188"/>
      <c r="AA100" s="188"/>
      <c r="AB100" s="188"/>
      <c r="AC100" s="188"/>
      <c r="AD100" s="188"/>
      <c r="AE100" s="188"/>
      <c r="AF100" s="188"/>
      <c r="AG100" s="188" t="s">
        <v>149</v>
      </c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88"/>
      <c r="BF100" s="188"/>
      <c r="BG100" s="188"/>
      <c r="BH100" s="188"/>
    </row>
    <row r="101" spans="1:60" outlineLevel="2">
      <c r="A101" s="205"/>
      <c r="B101" s="206"/>
      <c r="C101" s="238" t="s">
        <v>278</v>
      </c>
      <c r="D101" s="210"/>
      <c r="E101" s="211">
        <v>140.20750000000001</v>
      </c>
      <c r="F101" s="208"/>
      <c r="G101" s="208"/>
      <c r="H101" s="208"/>
      <c r="I101" s="208"/>
      <c r="J101" s="208"/>
      <c r="K101" s="208"/>
      <c r="L101" s="208"/>
      <c r="M101" s="208"/>
      <c r="N101" s="207"/>
      <c r="O101" s="207"/>
      <c r="P101" s="207"/>
      <c r="Q101" s="207"/>
      <c r="R101" s="208"/>
      <c r="S101" s="208"/>
      <c r="T101" s="208"/>
      <c r="U101" s="208"/>
      <c r="V101" s="208"/>
      <c r="W101" s="208"/>
      <c r="X101" s="208"/>
      <c r="Y101" s="208"/>
      <c r="Z101" s="188"/>
      <c r="AA101" s="188"/>
      <c r="AB101" s="188"/>
      <c r="AC101" s="188"/>
      <c r="AD101" s="188"/>
      <c r="AE101" s="188"/>
      <c r="AF101" s="188"/>
      <c r="AG101" s="188" t="s">
        <v>151</v>
      </c>
      <c r="AH101" s="188">
        <v>0</v>
      </c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88"/>
      <c r="AZ101" s="188"/>
      <c r="BA101" s="188"/>
      <c r="BB101" s="188"/>
      <c r="BC101" s="188"/>
      <c r="BD101" s="188"/>
      <c r="BE101" s="188"/>
      <c r="BF101" s="188"/>
      <c r="BG101" s="188"/>
      <c r="BH101" s="188"/>
    </row>
    <row r="102" spans="1:60" outlineLevel="1">
      <c r="A102" s="221">
        <v>37</v>
      </c>
      <c r="B102" s="222" t="s">
        <v>279</v>
      </c>
      <c r="C102" s="237" t="s">
        <v>280</v>
      </c>
      <c r="D102" s="223" t="s">
        <v>145</v>
      </c>
      <c r="E102" s="224">
        <v>21.68064</v>
      </c>
      <c r="F102" s="225">
        <v>146.5</v>
      </c>
      <c r="G102" s="226">
        <f>ROUND(E102*F102,2)</f>
        <v>3176.21</v>
      </c>
      <c r="H102" s="209">
        <v>56.36</v>
      </c>
      <c r="I102" s="208">
        <f>ROUND(E102*H102,2)</f>
        <v>1221.92</v>
      </c>
      <c r="J102" s="209">
        <v>90.14</v>
      </c>
      <c r="K102" s="208">
        <f>ROUND(E102*J102,2)</f>
        <v>1954.29</v>
      </c>
      <c r="L102" s="208">
        <v>21</v>
      </c>
      <c r="M102" s="208">
        <f>G102*(1+L102/100)</f>
        <v>3843.2141000000001</v>
      </c>
      <c r="N102" s="207">
        <v>3.3E-4</v>
      </c>
      <c r="O102" s="207">
        <f>ROUND(E102*N102,2)</f>
        <v>0.01</v>
      </c>
      <c r="P102" s="207">
        <v>0</v>
      </c>
      <c r="Q102" s="207">
        <f>ROUND(E102*P102,2)</f>
        <v>0</v>
      </c>
      <c r="R102" s="208"/>
      <c r="S102" s="208" t="s">
        <v>281</v>
      </c>
      <c r="T102" s="208" t="s">
        <v>281</v>
      </c>
      <c r="U102" s="208">
        <v>0.16</v>
      </c>
      <c r="V102" s="208">
        <f>ROUND(E102*U102,2)</f>
        <v>3.47</v>
      </c>
      <c r="W102" s="208"/>
      <c r="X102" s="208" t="s">
        <v>147</v>
      </c>
      <c r="Y102" s="208" t="s">
        <v>148</v>
      </c>
      <c r="Z102" s="188"/>
      <c r="AA102" s="188"/>
      <c r="AB102" s="188"/>
      <c r="AC102" s="188"/>
      <c r="AD102" s="188"/>
      <c r="AE102" s="188"/>
      <c r="AF102" s="188"/>
      <c r="AG102" s="188" t="s">
        <v>149</v>
      </c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88"/>
      <c r="AZ102" s="188"/>
      <c r="BA102" s="188"/>
      <c r="BB102" s="188"/>
      <c r="BC102" s="188"/>
      <c r="BD102" s="188"/>
      <c r="BE102" s="188"/>
      <c r="BF102" s="188"/>
      <c r="BG102" s="188"/>
      <c r="BH102" s="188"/>
    </row>
    <row r="103" spans="1:60" outlineLevel="2">
      <c r="A103" s="205"/>
      <c r="B103" s="206"/>
      <c r="C103" s="239" t="s">
        <v>282</v>
      </c>
      <c r="D103" s="228"/>
      <c r="E103" s="228"/>
      <c r="F103" s="228"/>
      <c r="G103" s="228"/>
      <c r="H103" s="208"/>
      <c r="I103" s="208"/>
      <c r="J103" s="208"/>
      <c r="K103" s="208"/>
      <c r="L103" s="208"/>
      <c r="M103" s="208"/>
      <c r="N103" s="207"/>
      <c r="O103" s="207"/>
      <c r="P103" s="207"/>
      <c r="Q103" s="207"/>
      <c r="R103" s="208"/>
      <c r="S103" s="208"/>
      <c r="T103" s="208"/>
      <c r="U103" s="208"/>
      <c r="V103" s="208"/>
      <c r="W103" s="208"/>
      <c r="X103" s="208"/>
      <c r="Y103" s="208"/>
      <c r="Z103" s="188"/>
      <c r="AA103" s="188"/>
      <c r="AB103" s="188"/>
      <c r="AC103" s="188"/>
      <c r="AD103" s="188"/>
      <c r="AE103" s="188"/>
      <c r="AF103" s="188"/>
      <c r="AG103" s="188" t="s">
        <v>157</v>
      </c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</row>
    <row r="104" spans="1:60" outlineLevel="2">
      <c r="A104" s="205"/>
      <c r="B104" s="206"/>
      <c r="C104" s="238" t="s">
        <v>283</v>
      </c>
      <c r="D104" s="210"/>
      <c r="E104" s="211">
        <v>21.68064</v>
      </c>
      <c r="F104" s="208"/>
      <c r="G104" s="208"/>
      <c r="H104" s="208"/>
      <c r="I104" s="208"/>
      <c r="J104" s="208"/>
      <c r="K104" s="208"/>
      <c r="L104" s="208"/>
      <c r="M104" s="208"/>
      <c r="N104" s="207"/>
      <c r="O104" s="207"/>
      <c r="P104" s="207"/>
      <c r="Q104" s="207"/>
      <c r="R104" s="208"/>
      <c r="S104" s="208"/>
      <c r="T104" s="208"/>
      <c r="U104" s="208"/>
      <c r="V104" s="208"/>
      <c r="W104" s="208"/>
      <c r="X104" s="208"/>
      <c r="Y104" s="208"/>
      <c r="Z104" s="188"/>
      <c r="AA104" s="188"/>
      <c r="AB104" s="188"/>
      <c r="AC104" s="188"/>
      <c r="AD104" s="188"/>
      <c r="AE104" s="188"/>
      <c r="AF104" s="188"/>
      <c r="AG104" s="188" t="s">
        <v>151</v>
      </c>
      <c r="AH104" s="188">
        <v>0</v>
      </c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188"/>
      <c r="AT104" s="188"/>
      <c r="AU104" s="188"/>
      <c r="AV104" s="188"/>
      <c r="AW104" s="188"/>
      <c r="AX104" s="188"/>
      <c r="AY104" s="188"/>
      <c r="AZ104" s="188"/>
      <c r="BA104" s="188"/>
      <c r="BB104" s="188"/>
      <c r="BC104" s="188"/>
      <c r="BD104" s="188"/>
      <c r="BE104" s="188"/>
      <c r="BF104" s="188"/>
      <c r="BG104" s="188"/>
      <c r="BH104" s="188"/>
    </row>
    <row r="105" spans="1:60" outlineLevel="1">
      <c r="A105" s="221">
        <v>38</v>
      </c>
      <c r="B105" s="222" t="s">
        <v>284</v>
      </c>
      <c r="C105" s="237" t="s">
        <v>285</v>
      </c>
      <c r="D105" s="223" t="s">
        <v>192</v>
      </c>
      <c r="E105" s="224">
        <v>20.0715</v>
      </c>
      <c r="F105" s="225">
        <v>1890</v>
      </c>
      <c r="G105" s="226">
        <f>ROUND(E105*F105,2)</f>
        <v>37935.14</v>
      </c>
      <c r="H105" s="209">
        <v>1319.31</v>
      </c>
      <c r="I105" s="208">
        <f>ROUND(E105*H105,2)</f>
        <v>26480.53</v>
      </c>
      <c r="J105" s="209">
        <v>570.69000000000005</v>
      </c>
      <c r="K105" s="208">
        <f>ROUND(E105*J105,2)</f>
        <v>11454.6</v>
      </c>
      <c r="L105" s="208">
        <v>21</v>
      </c>
      <c r="M105" s="208">
        <f>G105*(1+L105/100)</f>
        <v>45901.519399999997</v>
      </c>
      <c r="N105" s="207">
        <v>5.3080000000000002E-2</v>
      </c>
      <c r="O105" s="207">
        <f>ROUND(E105*N105,2)</f>
        <v>1.07</v>
      </c>
      <c r="P105" s="207">
        <v>0</v>
      </c>
      <c r="Q105" s="207">
        <f>ROUND(E105*P105,2)</f>
        <v>0</v>
      </c>
      <c r="R105" s="208"/>
      <c r="S105" s="208" t="s">
        <v>146</v>
      </c>
      <c r="T105" s="208" t="s">
        <v>146</v>
      </c>
      <c r="U105" s="208">
        <v>0.8</v>
      </c>
      <c r="V105" s="208">
        <f>ROUND(E105*U105,2)</f>
        <v>16.059999999999999</v>
      </c>
      <c r="W105" s="208"/>
      <c r="X105" s="208" t="s">
        <v>147</v>
      </c>
      <c r="Y105" s="208" t="s">
        <v>148</v>
      </c>
      <c r="Z105" s="188"/>
      <c r="AA105" s="188"/>
      <c r="AB105" s="188"/>
      <c r="AC105" s="188"/>
      <c r="AD105" s="188"/>
      <c r="AE105" s="188"/>
      <c r="AF105" s="188"/>
      <c r="AG105" s="188" t="s">
        <v>149</v>
      </c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88"/>
      <c r="AZ105" s="188"/>
      <c r="BA105" s="188"/>
      <c r="BB105" s="188"/>
      <c r="BC105" s="188"/>
      <c r="BD105" s="188"/>
      <c r="BE105" s="188"/>
      <c r="BF105" s="188"/>
      <c r="BG105" s="188"/>
      <c r="BH105" s="188"/>
    </row>
    <row r="106" spans="1:60" outlineLevel="2">
      <c r="A106" s="205"/>
      <c r="B106" s="206"/>
      <c r="C106" s="238" t="s">
        <v>286</v>
      </c>
      <c r="D106" s="210"/>
      <c r="E106" s="211">
        <v>20.0715</v>
      </c>
      <c r="F106" s="208"/>
      <c r="G106" s="208"/>
      <c r="H106" s="208"/>
      <c r="I106" s="208"/>
      <c r="J106" s="208"/>
      <c r="K106" s="208"/>
      <c r="L106" s="208"/>
      <c r="M106" s="208"/>
      <c r="N106" s="207"/>
      <c r="O106" s="207"/>
      <c r="P106" s="207"/>
      <c r="Q106" s="207"/>
      <c r="R106" s="208"/>
      <c r="S106" s="208"/>
      <c r="T106" s="208"/>
      <c r="U106" s="208"/>
      <c r="V106" s="208"/>
      <c r="W106" s="208"/>
      <c r="X106" s="208"/>
      <c r="Y106" s="208"/>
      <c r="Z106" s="188"/>
      <c r="AA106" s="188"/>
      <c r="AB106" s="188"/>
      <c r="AC106" s="188"/>
      <c r="AD106" s="188"/>
      <c r="AE106" s="188"/>
      <c r="AF106" s="188"/>
      <c r="AG106" s="188" t="s">
        <v>151</v>
      </c>
      <c r="AH106" s="188">
        <v>0</v>
      </c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88"/>
      <c r="BF106" s="188"/>
      <c r="BG106" s="188"/>
      <c r="BH106" s="188"/>
    </row>
    <row r="107" spans="1:60" ht="22.5" outlineLevel="1">
      <c r="A107" s="229">
        <v>39</v>
      </c>
      <c r="B107" s="230" t="s">
        <v>287</v>
      </c>
      <c r="C107" s="240" t="s">
        <v>288</v>
      </c>
      <c r="D107" s="231" t="s">
        <v>289</v>
      </c>
      <c r="E107" s="232">
        <v>1</v>
      </c>
      <c r="F107" s="233">
        <v>4800</v>
      </c>
      <c r="G107" s="234">
        <f>ROUND(E107*F107,2)</f>
        <v>4800</v>
      </c>
      <c r="H107" s="209">
        <v>0</v>
      </c>
      <c r="I107" s="208">
        <f>ROUND(E107*H107,2)</f>
        <v>0</v>
      </c>
      <c r="J107" s="209">
        <v>4800</v>
      </c>
      <c r="K107" s="208">
        <f>ROUND(E107*J107,2)</f>
        <v>4800</v>
      </c>
      <c r="L107" s="208">
        <v>21</v>
      </c>
      <c r="M107" s="208">
        <f>G107*(1+L107/100)</f>
        <v>5808</v>
      </c>
      <c r="N107" s="207">
        <v>0</v>
      </c>
      <c r="O107" s="207">
        <f>ROUND(E107*N107,2)</f>
        <v>0</v>
      </c>
      <c r="P107" s="207">
        <v>0</v>
      </c>
      <c r="Q107" s="207">
        <f>ROUND(E107*P107,2)</f>
        <v>0</v>
      </c>
      <c r="R107" s="208"/>
      <c r="S107" s="208" t="s">
        <v>154</v>
      </c>
      <c r="T107" s="208" t="s">
        <v>155</v>
      </c>
      <c r="U107" s="208">
        <v>0</v>
      </c>
      <c r="V107" s="208">
        <f>ROUND(E107*U107,2)</f>
        <v>0</v>
      </c>
      <c r="W107" s="208"/>
      <c r="X107" s="208" t="s">
        <v>147</v>
      </c>
      <c r="Y107" s="208" t="s">
        <v>148</v>
      </c>
      <c r="Z107" s="188"/>
      <c r="AA107" s="188"/>
      <c r="AB107" s="188"/>
      <c r="AC107" s="188"/>
      <c r="AD107" s="188"/>
      <c r="AE107" s="188"/>
      <c r="AF107" s="188"/>
      <c r="AG107" s="188" t="s">
        <v>149</v>
      </c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88"/>
      <c r="AZ107" s="188"/>
      <c r="BA107" s="188"/>
      <c r="BB107" s="188"/>
      <c r="BC107" s="188"/>
      <c r="BD107" s="188"/>
      <c r="BE107" s="188"/>
      <c r="BF107" s="188"/>
      <c r="BG107" s="188"/>
      <c r="BH107" s="188"/>
    </row>
    <row r="108" spans="1:60" outlineLevel="1">
      <c r="A108" s="221">
        <v>40</v>
      </c>
      <c r="B108" s="222" t="s">
        <v>290</v>
      </c>
      <c r="C108" s="237" t="s">
        <v>291</v>
      </c>
      <c r="D108" s="223" t="s">
        <v>192</v>
      </c>
      <c r="E108" s="224">
        <v>23.848700000000001</v>
      </c>
      <c r="F108" s="225">
        <v>3455</v>
      </c>
      <c r="G108" s="226">
        <f>ROUND(E108*F108,2)</f>
        <v>82397.259999999995</v>
      </c>
      <c r="H108" s="209">
        <v>3455</v>
      </c>
      <c r="I108" s="208">
        <f>ROUND(E108*H108,2)</f>
        <v>82397.259999999995</v>
      </c>
      <c r="J108" s="209">
        <v>0</v>
      </c>
      <c r="K108" s="208">
        <f>ROUND(E108*J108,2)</f>
        <v>0</v>
      </c>
      <c r="L108" s="208">
        <v>21</v>
      </c>
      <c r="M108" s="208">
        <f>G108*(1+L108/100)</f>
        <v>99700.684599999993</v>
      </c>
      <c r="N108" s="207">
        <v>2.5000000000000001E-2</v>
      </c>
      <c r="O108" s="207">
        <f>ROUND(E108*N108,2)</f>
        <v>0.6</v>
      </c>
      <c r="P108" s="207">
        <v>0</v>
      </c>
      <c r="Q108" s="207">
        <f>ROUND(E108*P108,2)</f>
        <v>0</v>
      </c>
      <c r="R108" s="208" t="s">
        <v>208</v>
      </c>
      <c r="S108" s="208" t="s">
        <v>146</v>
      </c>
      <c r="T108" s="208" t="s">
        <v>146</v>
      </c>
      <c r="U108" s="208">
        <v>0</v>
      </c>
      <c r="V108" s="208">
        <f>ROUND(E108*U108,2)</f>
        <v>0</v>
      </c>
      <c r="W108" s="208"/>
      <c r="X108" s="208" t="s">
        <v>209</v>
      </c>
      <c r="Y108" s="208" t="s">
        <v>148</v>
      </c>
      <c r="Z108" s="188"/>
      <c r="AA108" s="188"/>
      <c r="AB108" s="188"/>
      <c r="AC108" s="188"/>
      <c r="AD108" s="188"/>
      <c r="AE108" s="188"/>
      <c r="AF108" s="188"/>
      <c r="AG108" s="188" t="s">
        <v>210</v>
      </c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88"/>
      <c r="AZ108" s="188"/>
      <c r="BA108" s="188"/>
      <c r="BB108" s="188"/>
      <c r="BC108" s="188"/>
      <c r="BD108" s="188"/>
      <c r="BE108" s="188"/>
      <c r="BF108" s="188"/>
      <c r="BG108" s="188"/>
      <c r="BH108" s="188"/>
    </row>
    <row r="109" spans="1:60" outlineLevel="2">
      <c r="A109" s="205"/>
      <c r="B109" s="206"/>
      <c r="C109" s="238" t="s">
        <v>292</v>
      </c>
      <c r="D109" s="210"/>
      <c r="E109" s="211">
        <v>23.848700000000001</v>
      </c>
      <c r="F109" s="208"/>
      <c r="G109" s="208"/>
      <c r="H109" s="208"/>
      <c r="I109" s="208"/>
      <c r="J109" s="208"/>
      <c r="K109" s="208"/>
      <c r="L109" s="208"/>
      <c r="M109" s="208"/>
      <c r="N109" s="207"/>
      <c r="O109" s="207"/>
      <c r="P109" s="207"/>
      <c r="Q109" s="207"/>
      <c r="R109" s="208"/>
      <c r="S109" s="208"/>
      <c r="T109" s="208"/>
      <c r="U109" s="208"/>
      <c r="V109" s="208"/>
      <c r="W109" s="208"/>
      <c r="X109" s="208"/>
      <c r="Y109" s="208"/>
      <c r="Z109" s="188"/>
      <c r="AA109" s="188"/>
      <c r="AB109" s="188"/>
      <c r="AC109" s="188"/>
      <c r="AD109" s="188"/>
      <c r="AE109" s="188"/>
      <c r="AF109" s="188"/>
      <c r="AG109" s="188" t="s">
        <v>151</v>
      </c>
      <c r="AH109" s="188">
        <v>0</v>
      </c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88"/>
      <c r="AZ109" s="188"/>
      <c r="BA109" s="188"/>
      <c r="BB109" s="188"/>
      <c r="BC109" s="188"/>
      <c r="BD109" s="188"/>
      <c r="BE109" s="188"/>
      <c r="BF109" s="188"/>
      <c r="BG109" s="188"/>
      <c r="BH109" s="188"/>
    </row>
    <row r="110" spans="1:60" outlineLevel="1">
      <c r="A110" s="221">
        <v>41</v>
      </c>
      <c r="B110" s="222" t="s">
        <v>293</v>
      </c>
      <c r="C110" s="237" t="s">
        <v>294</v>
      </c>
      <c r="D110" s="223" t="s">
        <v>145</v>
      </c>
      <c r="E110" s="224">
        <v>147.21787</v>
      </c>
      <c r="F110" s="225">
        <v>62.5</v>
      </c>
      <c r="G110" s="226">
        <f>ROUND(E110*F110,2)</f>
        <v>9201.1200000000008</v>
      </c>
      <c r="H110" s="209">
        <v>62.5</v>
      </c>
      <c r="I110" s="208">
        <f>ROUND(E110*H110,2)</f>
        <v>9201.1200000000008</v>
      </c>
      <c r="J110" s="209">
        <v>0</v>
      </c>
      <c r="K110" s="208">
        <f>ROUND(E110*J110,2)</f>
        <v>0</v>
      </c>
      <c r="L110" s="208">
        <v>21</v>
      </c>
      <c r="M110" s="208">
        <f>G110*(1+L110/100)</f>
        <v>11133.3552</v>
      </c>
      <c r="N110" s="207">
        <v>1.1999999999999999E-3</v>
      </c>
      <c r="O110" s="207">
        <f>ROUND(E110*N110,2)</f>
        <v>0.18</v>
      </c>
      <c r="P110" s="207">
        <v>0</v>
      </c>
      <c r="Q110" s="207">
        <f>ROUND(E110*P110,2)</f>
        <v>0</v>
      </c>
      <c r="R110" s="208" t="s">
        <v>208</v>
      </c>
      <c r="S110" s="208" t="s">
        <v>295</v>
      </c>
      <c r="T110" s="208" t="s">
        <v>295</v>
      </c>
      <c r="U110" s="208">
        <v>0</v>
      </c>
      <c r="V110" s="208">
        <f>ROUND(E110*U110,2)</f>
        <v>0</v>
      </c>
      <c r="W110" s="208"/>
      <c r="X110" s="208" t="s">
        <v>209</v>
      </c>
      <c r="Y110" s="208" t="s">
        <v>148</v>
      </c>
      <c r="Z110" s="188"/>
      <c r="AA110" s="188"/>
      <c r="AB110" s="188"/>
      <c r="AC110" s="188"/>
      <c r="AD110" s="188"/>
      <c r="AE110" s="188"/>
      <c r="AF110" s="188"/>
      <c r="AG110" s="188" t="s">
        <v>210</v>
      </c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88"/>
      <c r="BF110" s="188"/>
      <c r="BG110" s="188"/>
      <c r="BH110" s="188"/>
    </row>
    <row r="111" spans="1:60" ht="22.5" outlineLevel="2">
      <c r="A111" s="205"/>
      <c r="B111" s="206"/>
      <c r="C111" s="238" t="s">
        <v>296</v>
      </c>
      <c r="D111" s="210"/>
      <c r="E111" s="211">
        <v>147.21788000000001</v>
      </c>
      <c r="F111" s="208"/>
      <c r="G111" s="208"/>
      <c r="H111" s="208"/>
      <c r="I111" s="208"/>
      <c r="J111" s="208"/>
      <c r="K111" s="208"/>
      <c r="L111" s="208"/>
      <c r="M111" s="208"/>
      <c r="N111" s="207"/>
      <c r="O111" s="207"/>
      <c r="P111" s="207"/>
      <c r="Q111" s="207"/>
      <c r="R111" s="208"/>
      <c r="S111" s="208"/>
      <c r="T111" s="208"/>
      <c r="U111" s="208"/>
      <c r="V111" s="208"/>
      <c r="W111" s="208"/>
      <c r="X111" s="208"/>
      <c r="Y111" s="208"/>
      <c r="Z111" s="188"/>
      <c r="AA111" s="188"/>
      <c r="AB111" s="188"/>
      <c r="AC111" s="188"/>
      <c r="AD111" s="188"/>
      <c r="AE111" s="188"/>
      <c r="AF111" s="188"/>
      <c r="AG111" s="188" t="s">
        <v>151</v>
      </c>
      <c r="AH111" s="188">
        <v>0</v>
      </c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88"/>
      <c r="AZ111" s="188"/>
      <c r="BA111" s="188"/>
      <c r="BB111" s="188"/>
      <c r="BC111" s="188"/>
      <c r="BD111" s="188"/>
      <c r="BE111" s="188"/>
      <c r="BF111" s="188"/>
      <c r="BG111" s="188"/>
      <c r="BH111" s="188"/>
    </row>
    <row r="112" spans="1:60" outlineLevel="1">
      <c r="A112" s="229">
        <v>42</v>
      </c>
      <c r="B112" s="230" t="s">
        <v>297</v>
      </c>
      <c r="C112" s="240" t="s">
        <v>298</v>
      </c>
      <c r="D112" s="231" t="s">
        <v>254</v>
      </c>
      <c r="E112" s="232">
        <v>1.91974</v>
      </c>
      <c r="F112" s="233">
        <v>1176</v>
      </c>
      <c r="G112" s="234">
        <f>ROUND(E112*F112,2)</f>
        <v>2257.61</v>
      </c>
      <c r="H112" s="209">
        <v>0</v>
      </c>
      <c r="I112" s="208">
        <f>ROUND(E112*H112,2)</f>
        <v>0</v>
      </c>
      <c r="J112" s="209">
        <v>1176</v>
      </c>
      <c r="K112" s="208">
        <f>ROUND(E112*J112,2)</f>
        <v>2257.61</v>
      </c>
      <c r="L112" s="208">
        <v>21</v>
      </c>
      <c r="M112" s="208">
        <f>G112*(1+L112/100)</f>
        <v>2731.7081000000003</v>
      </c>
      <c r="N112" s="207">
        <v>0</v>
      </c>
      <c r="O112" s="207">
        <f>ROUND(E112*N112,2)</f>
        <v>0</v>
      </c>
      <c r="P112" s="207">
        <v>0</v>
      </c>
      <c r="Q112" s="207">
        <f>ROUND(E112*P112,2)</f>
        <v>0</v>
      </c>
      <c r="R112" s="208"/>
      <c r="S112" s="208" t="s">
        <v>146</v>
      </c>
      <c r="T112" s="208" t="s">
        <v>146</v>
      </c>
      <c r="U112" s="208">
        <v>1.831</v>
      </c>
      <c r="V112" s="208">
        <f>ROUND(E112*U112,2)</f>
        <v>3.52</v>
      </c>
      <c r="W112" s="208"/>
      <c r="X112" s="208" t="s">
        <v>255</v>
      </c>
      <c r="Y112" s="208" t="s">
        <v>148</v>
      </c>
      <c r="Z112" s="188"/>
      <c r="AA112" s="188"/>
      <c r="AB112" s="188"/>
      <c r="AC112" s="188"/>
      <c r="AD112" s="188"/>
      <c r="AE112" s="188"/>
      <c r="AF112" s="188"/>
      <c r="AG112" s="188" t="s">
        <v>256</v>
      </c>
      <c r="AH112" s="188"/>
      <c r="AI112" s="188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88"/>
      <c r="BF112" s="188"/>
      <c r="BG112" s="188"/>
      <c r="BH112" s="188"/>
    </row>
    <row r="113" spans="1:60">
      <c r="A113" s="214" t="s">
        <v>141</v>
      </c>
      <c r="B113" s="215" t="s">
        <v>83</v>
      </c>
      <c r="C113" s="236" t="s">
        <v>84</v>
      </c>
      <c r="D113" s="216"/>
      <c r="E113" s="217"/>
      <c r="F113" s="218"/>
      <c r="G113" s="219">
        <f>SUMIF(AG114:AG115,"&lt;&gt;NOR",G114:G115)</f>
        <v>105000</v>
      </c>
      <c r="H113" s="213"/>
      <c r="I113" s="213">
        <f>SUM(I114:I115)</f>
        <v>0</v>
      </c>
      <c r="J113" s="213"/>
      <c r="K113" s="213">
        <f>SUM(K114:K115)</f>
        <v>105000</v>
      </c>
      <c r="L113" s="213"/>
      <c r="M113" s="213">
        <f>SUM(M114:M115)</f>
        <v>127050</v>
      </c>
      <c r="N113" s="212"/>
      <c r="O113" s="212">
        <f>SUM(O114:O115)</f>
        <v>0</v>
      </c>
      <c r="P113" s="212"/>
      <c r="Q113" s="212">
        <f>SUM(Q114:Q115)</f>
        <v>0</v>
      </c>
      <c r="R113" s="213"/>
      <c r="S113" s="213"/>
      <c r="T113" s="213"/>
      <c r="U113" s="213"/>
      <c r="V113" s="213">
        <f>SUM(V114:V115)</f>
        <v>0</v>
      </c>
      <c r="W113" s="213"/>
      <c r="X113" s="213"/>
      <c r="Y113" s="213"/>
      <c r="AG113" t="s">
        <v>142</v>
      </c>
    </row>
    <row r="114" spans="1:60" outlineLevel="1">
      <c r="A114" s="221">
        <v>43</v>
      </c>
      <c r="B114" s="222" t="s">
        <v>299</v>
      </c>
      <c r="C114" s="237" t="s">
        <v>300</v>
      </c>
      <c r="D114" s="223" t="s">
        <v>289</v>
      </c>
      <c r="E114" s="224">
        <v>1</v>
      </c>
      <c r="F114" s="225">
        <v>105000</v>
      </c>
      <c r="G114" s="226">
        <f>ROUND(E114*F114,2)</f>
        <v>105000</v>
      </c>
      <c r="H114" s="209">
        <v>0</v>
      </c>
      <c r="I114" s="208">
        <f>ROUND(E114*H114,2)</f>
        <v>0</v>
      </c>
      <c r="J114" s="209">
        <v>105000</v>
      </c>
      <c r="K114" s="208">
        <f>ROUND(E114*J114,2)</f>
        <v>105000</v>
      </c>
      <c r="L114" s="208">
        <v>21</v>
      </c>
      <c r="M114" s="208">
        <f>G114*(1+L114/100)</f>
        <v>127050</v>
      </c>
      <c r="N114" s="207">
        <v>0</v>
      </c>
      <c r="O114" s="207">
        <f>ROUND(E114*N114,2)</f>
        <v>0</v>
      </c>
      <c r="P114" s="207">
        <v>0</v>
      </c>
      <c r="Q114" s="207">
        <f>ROUND(E114*P114,2)</f>
        <v>0</v>
      </c>
      <c r="R114" s="208"/>
      <c r="S114" s="208" t="s">
        <v>154</v>
      </c>
      <c r="T114" s="208" t="s">
        <v>155</v>
      </c>
      <c r="U114" s="208">
        <v>0</v>
      </c>
      <c r="V114" s="208">
        <f>ROUND(E114*U114,2)</f>
        <v>0</v>
      </c>
      <c r="W114" s="208"/>
      <c r="X114" s="208" t="s">
        <v>147</v>
      </c>
      <c r="Y114" s="208" t="s">
        <v>148</v>
      </c>
      <c r="Z114" s="188"/>
      <c r="AA114" s="188"/>
      <c r="AB114" s="188"/>
      <c r="AC114" s="188"/>
      <c r="AD114" s="188"/>
      <c r="AE114" s="188"/>
      <c r="AF114" s="188"/>
      <c r="AG114" s="188" t="s">
        <v>149</v>
      </c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88"/>
      <c r="BF114" s="188"/>
      <c r="BG114" s="188"/>
      <c r="BH114" s="188"/>
    </row>
    <row r="115" spans="1:60" outlineLevel="2">
      <c r="A115" s="205"/>
      <c r="B115" s="206"/>
      <c r="C115" s="239" t="s">
        <v>301</v>
      </c>
      <c r="D115" s="228"/>
      <c r="E115" s="228"/>
      <c r="F115" s="228"/>
      <c r="G115" s="228"/>
      <c r="H115" s="208"/>
      <c r="I115" s="208"/>
      <c r="J115" s="208"/>
      <c r="K115" s="208"/>
      <c r="L115" s="208"/>
      <c r="M115" s="208"/>
      <c r="N115" s="207"/>
      <c r="O115" s="207"/>
      <c r="P115" s="207"/>
      <c r="Q115" s="207"/>
      <c r="R115" s="208"/>
      <c r="S115" s="208"/>
      <c r="T115" s="208"/>
      <c r="U115" s="208"/>
      <c r="V115" s="208"/>
      <c r="W115" s="208"/>
      <c r="X115" s="208"/>
      <c r="Y115" s="208"/>
      <c r="Z115" s="188"/>
      <c r="AA115" s="188"/>
      <c r="AB115" s="188"/>
      <c r="AC115" s="188"/>
      <c r="AD115" s="188"/>
      <c r="AE115" s="188"/>
      <c r="AF115" s="188"/>
      <c r="AG115" s="188" t="s">
        <v>157</v>
      </c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188"/>
      <c r="AT115" s="188"/>
      <c r="AU115" s="188"/>
      <c r="AV115" s="188"/>
      <c r="AW115" s="188"/>
      <c r="AX115" s="188"/>
      <c r="AY115" s="188"/>
      <c r="AZ115" s="188"/>
      <c r="BA115" s="188"/>
      <c r="BB115" s="188"/>
      <c r="BC115" s="188"/>
      <c r="BD115" s="188"/>
      <c r="BE115" s="188"/>
      <c r="BF115" s="188"/>
      <c r="BG115" s="188"/>
      <c r="BH115" s="188"/>
    </row>
    <row r="116" spans="1:60">
      <c r="A116" s="214" t="s">
        <v>141</v>
      </c>
      <c r="B116" s="215" t="s">
        <v>85</v>
      </c>
      <c r="C116" s="236" t="s">
        <v>86</v>
      </c>
      <c r="D116" s="216"/>
      <c r="E116" s="217"/>
      <c r="F116" s="218"/>
      <c r="G116" s="219">
        <f>SUMIF(AG117:AG118,"&lt;&gt;NOR",G117:G118)</f>
        <v>745000</v>
      </c>
      <c r="H116" s="213"/>
      <c r="I116" s="213">
        <f>SUM(I117:I118)</f>
        <v>0</v>
      </c>
      <c r="J116" s="213"/>
      <c r="K116" s="213">
        <f>SUM(K117:K118)</f>
        <v>745000</v>
      </c>
      <c r="L116" s="213"/>
      <c r="M116" s="213">
        <f>SUM(M117:M118)</f>
        <v>901450</v>
      </c>
      <c r="N116" s="212"/>
      <c r="O116" s="212">
        <f>SUM(O117:O118)</f>
        <v>0</v>
      </c>
      <c r="P116" s="212"/>
      <c r="Q116" s="212">
        <f>SUM(Q117:Q118)</f>
        <v>0</v>
      </c>
      <c r="R116" s="213"/>
      <c r="S116" s="213"/>
      <c r="T116" s="213"/>
      <c r="U116" s="213"/>
      <c r="V116" s="213">
        <f>SUM(V117:V118)</f>
        <v>0</v>
      </c>
      <c r="W116" s="213"/>
      <c r="X116" s="213"/>
      <c r="Y116" s="213"/>
      <c r="AG116" t="s">
        <v>142</v>
      </c>
    </row>
    <row r="117" spans="1:60" outlineLevel="1">
      <c r="A117" s="229">
        <v>44</v>
      </c>
      <c r="B117" s="230" t="s">
        <v>302</v>
      </c>
      <c r="C117" s="240" t="s">
        <v>303</v>
      </c>
      <c r="D117" s="231" t="s">
        <v>289</v>
      </c>
      <c r="E117" s="232">
        <v>1</v>
      </c>
      <c r="F117" s="233">
        <v>320000</v>
      </c>
      <c r="G117" s="234">
        <f>ROUND(E117*F117,2)</f>
        <v>320000</v>
      </c>
      <c r="H117" s="209">
        <v>0</v>
      </c>
      <c r="I117" s="208">
        <f>ROUND(E117*H117,2)</f>
        <v>0</v>
      </c>
      <c r="J117" s="209">
        <v>320000</v>
      </c>
      <c r="K117" s="208">
        <f>ROUND(E117*J117,2)</f>
        <v>320000</v>
      </c>
      <c r="L117" s="208">
        <v>21</v>
      </c>
      <c r="M117" s="208">
        <f>G117*(1+L117/100)</f>
        <v>387200</v>
      </c>
      <c r="N117" s="207">
        <v>0</v>
      </c>
      <c r="O117" s="207">
        <f>ROUND(E117*N117,2)</f>
        <v>0</v>
      </c>
      <c r="P117" s="207">
        <v>0</v>
      </c>
      <c r="Q117" s="207">
        <f>ROUND(E117*P117,2)</f>
        <v>0</v>
      </c>
      <c r="R117" s="208"/>
      <c r="S117" s="208" t="s">
        <v>154</v>
      </c>
      <c r="T117" s="208" t="s">
        <v>155</v>
      </c>
      <c r="U117" s="208">
        <v>0</v>
      </c>
      <c r="V117" s="208">
        <f>ROUND(E117*U117,2)</f>
        <v>0</v>
      </c>
      <c r="W117" s="208"/>
      <c r="X117" s="208" t="s">
        <v>147</v>
      </c>
      <c r="Y117" s="208" t="s">
        <v>148</v>
      </c>
      <c r="Z117" s="188"/>
      <c r="AA117" s="188"/>
      <c r="AB117" s="188"/>
      <c r="AC117" s="188"/>
      <c r="AD117" s="188"/>
      <c r="AE117" s="188"/>
      <c r="AF117" s="188"/>
      <c r="AG117" s="188" t="s">
        <v>149</v>
      </c>
      <c r="AH117" s="188"/>
      <c r="AI117" s="188"/>
      <c r="AJ117" s="188"/>
      <c r="AK117" s="188"/>
      <c r="AL117" s="188"/>
      <c r="AM117" s="188"/>
      <c r="AN117" s="188"/>
      <c r="AO117" s="188"/>
      <c r="AP117" s="188"/>
      <c r="AQ117" s="188"/>
      <c r="AR117" s="188"/>
      <c r="AS117" s="188"/>
      <c r="AT117" s="188"/>
      <c r="AU117" s="188"/>
      <c r="AV117" s="188"/>
      <c r="AW117" s="188"/>
      <c r="AX117" s="188"/>
      <c r="AY117" s="188"/>
      <c r="AZ117" s="188"/>
      <c r="BA117" s="188"/>
      <c r="BB117" s="188"/>
      <c r="BC117" s="188"/>
      <c r="BD117" s="188"/>
      <c r="BE117" s="188"/>
      <c r="BF117" s="188"/>
      <c r="BG117" s="188"/>
      <c r="BH117" s="188"/>
    </row>
    <row r="118" spans="1:60" outlineLevel="1">
      <c r="A118" s="229">
        <v>45</v>
      </c>
      <c r="B118" s="230" t="s">
        <v>304</v>
      </c>
      <c r="C118" s="240" t="s">
        <v>305</v>
      </c>
      <c r="D118" s="231" t="s">
        <v>289</v>
      </c>
      <c r="E118" s="232">
        <v>1</v>
      </c>
      <c r="F118" s="233">
        <v>425000</v>
      </c>
      <c r="G118" s="234">
        <f>ROUND(E118*F118,2)</f>
        <v>425000</v>
      </c>
      <c r="H118" s="209">
        <v>0</v>
      </c>
      <c r="I118" s="208">
        <f>ROUND(E118*H118,2)</f>
        <v>0</v>
      </c>
      <c r="J118" s="209">
        <v>425000</v>
      </c>
      <c r="K118" s="208">
        <f>ROUND(E118*J118,2)</f>
        <v>425000</v>
      </c>
      <c r="L118" s="208">
        <v>21</v>
      </c>
      <c r="M118" s="208">
        <f>G118*(1+L118/100)</f>
        <v>514250</v>
      </c>
      <c r="N118" s="207">
        <v>0</v>
      </c>
      <c r="O118" s="207">
        <f>ROUND(E118*N118,2)</f>
        <v>0</v>
      </c>
      <c r="P118" s="207">
        <v>0</v>
      </c>
      <c r="Q118" s="207">
        <f>ROUND(E118*P118,2)</f>
        <v>0</v>
      </c>
      <c r="R118" s="208"/>
      <c r="S118" s="208" t="s">
        <v>154</v>
      </c>
      <c r="T118" s="208" t="s">
        <v>155</v>
      </c>
      <c r="U118" s="208">
        <v>0</v>
      </c>
      <c r="V118" s="208">
        <f>ROUND(E118*U118,2)</f>
        <v>0</v>
      </c>
      <c r="W118" s="208"/>
      <c r="X118" s="208" t="s">
        <v>147</v>
      </c>
      <c r="Y118" s="208" t="s">
        <v>148</v>
      </c>
      <c r="Z118" s="188"/>
      <c r="AA118" s="188"/>
      <c r="AB118" s="188"/>
      <c r="AC118" s="188"/>
      <c r="AD118" s="188"/>
      <c r="AE118" s="188"/>
      <c r="AF118" s="188"/>
      <c r="AG118" s="188" t="s">
        <v>149</v>
      </c>
      <c r="AH118" s="188"/>
      <c r="AI118" s="188"/>
      <c r="AJ118" s="188"/>
      <c r="AK118" s="188"/>
      <c r="AL118" s="188"/>
      <c r="AM118" s="188"/>
      <c r="AN118" s="188"/>
      <c r="AO118" s="188"/>
      <c r="AP118" s="188"/>
      <c r="AQ118" s="188"/>
      <c r="AR118" s="188"/>
      <c r="AS118" s="188"/>
      <c r="AT118" s="188"/>
      <c r="AU118" s="188"/>
      <c r="AV118" s="188"/>
      <c r="AW118" s="188"/>
      <c r="AX118" s="188"/>
      <c r="AY118" s="188"/>
      <c r="AZ118" s="188"/>
      <c r="BA118" s="188"/>
      <c r="BB118" s="188"/>
      <c r="BC118" s="188"/>
      <c r="BD118" s="188"/>
      <c r="BE118" s="188"/>
      <c r="BF118" s="188"/>
      <c r="BG118" s="188"/>
      <c r="BH118" s="188"/>
    </row>
    <row r="119" spans="1:60">
      <c r="A119" s="214" t="s">
        <v>141</v>
      </c>
      <c r="B119" s="215" t="s">
        <v>87</v>
      </c>
      <c r="C119" s="236" t="s">
        <v>88</v>
      </c>
      <c r="D119" s="216"/>
      <c r="E119" s="217"/>
      <c r="F119" s="218"/>
      <c r="G119" s="219">
        <f>SUMIF(AG120:AG120,"&lt;&gt;NOR",G120:G120)</f>
        <v>230000</v>
      </c>
      <c r="H119" s="213"/>
      <c r="I119" s="213">
        <f>SUM(I120:I120)</f>
        <v>0</v>
      </c>
      <c r="J119" s="213"/>
      <c r="K119" s="213">
        <f>SUM(K120:K120)</f>
        <v>230000</v>
      </c>
      <c r="L119" s="213"/>
      <c r="M119" s="213">
        <f>SUM(M120:M120)</f>
        <v>278300</v>
      </c>
      <c r="N119" s="212"/>
      <c r="O119" s="212">
        <f>SUM(O120:O120)</f>
        <v>0</v>
      </c>
      <c r="P119" s="212"/>
      <c r="Q119" s="212">
        <f>SUM(Q120:Q120)</f>
        <v>0</v>
      </c>
      <c r="R119" s="213"/>
      <c r="S119" s="213"/>
      <c r="T119" s="213"/>
      <c r="U119" s="213"/>
      <c r="V119" s="213">
        <f>SUM(V120:V120)</f>
        <v>0</v>
      </c>
      <c r="W119" s="213"/>
      <c r="X119" s="213"/>
      <c r="Y119" s="213"/>
      <c r="AG119" t="s">
        <v>142</v>
      </c>
    </row>
    <row r="120" spans="1:60" outlineLevel="1">
      <c r="A120" s="229">
        <v>46</v>
      </c>
      <c r="B120" s="230" t="s">
        <v>306</v>
      </c>
      <c r="C120" s="240" t="s">
        <v>307</v>
      </c>
      <c r="D120" s="231" t="s">
        <v>289</v>
      </c>
      <c r="E120" s="232">
        <v>1</v>
      </c>
      <c r="F120" s="233">
        <v>230000</v>
      </c>
      <c r="G120" s="234">
        <f>ROUND(E120*F120,2)</f>
        <v>230000</v>
      </c>
      <c r="H120" s="209">
        <v>0</v>
      </c>
      <c r="I120" s="208">
        <f>ROUND(E120*H120,2)</f>
        <v>0</v>
      </c>
      <c r="J120" s="209">
        <v>230000</v>
      </c>
      <c r="K120" s="208">
        <f>ROUND(E120*J120,2)</f>
        <v>230000</v>
      </c>
      <c r="L120" s="208">
        <v>21</v>
      </c>
      <c r="M120" s="208">
        <f>G120*(1+L120/100)</f>
        <v>278300</v>
      </c>
      <c r="N120" s="207">
        <v>0</v>
      </c>
      <c r="O120" s="207">
        <f>ROUND(E120*N120,2)</f>
        <v>0</v>
      </c>
      <c r="P120" s="207">
        <v>0</v>
      </c>
      <c r="Q120" s="207">
        <f>ROUND(E120*P120,2)</f>
        <v>0</v>
      </c>
      <c r="R120" s="208"/>
      <c r="S120" s="208" t="s">
        <v>154</v>
      </c>
      <c r="T120" s="208" t="s">
        <v>155</v>
      </c>
      <c r="U120" s="208">
        <v>0</v>
      </c>
      <c r="V120" s="208">
        <f>ROUND(E120*U120,2)</f>
        <v>0</v>
      </c>
      <c r="W120" s="208"/>
      <c r="X120" s="208" t="s">
        <v>147</v>
      </c>
      <c r="Y120" s="208" t="s">
        <v>148</v>
      </c>
      <c r="Z120" s="188"/>
      <c r="AA120" s="188"/>
      <c r="AB120" s="188"/>
      <c r="AC120" s="188"/>
      <c r="AD120" s="188"/>
      <c r="AE120" s="188"/>
      <c r="AF120" s="188"/>
      <c r="AG120" s="188" t="s">
        <v>149</v>
      </c>
      <c r="AH120" s="188"/>
      <c r="AI120" s="188"/>
      <c r="AJ120" s="188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</row>
    <row r="121" spans="1:60">
      <c r="A121" s="214" t="s">
        <v>141</v>
      </c>
      <c r="B121" s="215" t="s">
        <v>89</v>
      </c>
      <c r="C121" s="236" t="s">
        <v>90</v>
      </c>
      <c r="D121" s="216"/>
      <c r="E121" s="217"/>
      <c r="F121" s="218"/>
      <c r="G121" s="219">
        <f>SUMIF(AG122:AG132,"&lt;&gt;NOR",G122:G132)</f>
        <v>147882.46</v>
      </c>
      <c r="H121" s="213"/>
      <c r="I121" s="213">
        <f>SUM(I122:I132)</f>
        <v>67117.77</v>
      </c>
      <c r="J121" s="213"/>
      <c r="K121" s="213">
        <f>SUM(K122:K132)</f>
        <v>80764.69</v>
      </c>
      <c r="L121" s="213"/>
      <c r="M121" s="213">
        <f>SUM(M122:M132)</f>
        <v>178937.77659999998</v>
      </c>
      <c r="N121" s="212"/>
      <c r="O121" s="212">
        <f>SUM(O122:O132)</f>
        <v>2.8499999999999996</v>
      </c>
      <c r="P121" s="212"/>
      <c r="Q121" s="212">
        <f>SUM(Q122:Q132)</f>
        <v>0</v>
      </c>
      <c r="R121" s="213"/>
      <c r="S121" s="213"/>
      <c r="T121" s="213"/>
      <c r="U121" s="213"/>
      <c r="V121" s="213">
        <f>SUM(V122:V132)</f>
        <v>134.37</v>
      </c>
      <c r="W121" s="213"/>
      <c r="X121" s="213"/>
      <c r="Y121" s="213"/>
      <c r="AG121" t="s">
        <v>142</v>
      </c>
    </row>
    <row r="122" spans="1:60" ht="22.5" outlineLevel="1">
      <c r="A122" s="221">
        <v>47</v>
      </c>
      <c r="B122" s="222" t="s">
        <v>308</v>
      </c>
      <c r="C122" s="237" t="s">
        <v>309</v>
      </c>
      <c r="D122" s="223" t="s">
        <v>145</v>
      </c>
      <c r="E122" s="224">
        <v>133.81</v>
      </c>
      <c r="F122" s="225">
        <v>322.5</v>
      </c>
      <c r="G122" s="226">
        <f>ROUND(E122*F122,2)</f>
        <v>43153.73</v>
      </c>
      <c r="H122" s="209">
        <v>28.71</v>
      </c>
      <c r="I122" s="208">
        <f>ROUND(E122*H122,2)</f>
        <v>3841.69</v>
      </c>
      <c r="J122" s="209">
        <v>293.79000000000002</v>
      </c>
      <c r="K122" s="208">
        <f>ROUND(E122*J122,2)</f>
        <v>39312.04</v>
      </c>
      <c r="L122" s="208">
        <v>21</v>
      </c>
      <c r="M122" s="208">
        <f>G122*(1+L122/100)</f>
        <v>52216.013299999999</v>
      </c>
      <c r="N122" s="207">
        <v>0</v>
      </c>
      <c r="O122" s="207">
        <f>ROUND(E122*N122,2)</f>
        <v>0</v>
      </c>
      <c r="P122" s="207">
        <v>0</v>
      </c>
      <c r="Q122" s="207">
        <f>ROUND(E122*P122,2)</f>
        <v>0</v>
      </c>
      <c r="R122" s="208"/>
      <c r="S122" s="208" t="s">
        <v>146</v>
      </c>
      <c r="T122" s="208" t="s">
        <v>146</v>
      </c>
      <c r="U122" s="208">
        <v>0.48</v>
      </c>
      <c r="V122" s="208">
        <f>ROUND(E122*U122,2)</f>
        <v>64.23</v>
      </c>
      <c r="W122" s="208"/>
      <c r="X122" s="208" t="s">
        <v>147</v>
      </c>
      <c r="Y122" s="208" t="s">
        <v>148</v>
      </c>
      <c r="Z122" s="188"/>
      <c r="AA122" s="188"/>
      <c r="AB122" s="188"/>
      <c r="AC122" s="188"/>
      <c r="AD122" s="188"/>
      <c r="AE122" s="188"/>
      <c r="AF122" s="188"/>
      <c r="AG122" s="188" t="s">
        <v>149</v>
      </c>
      <c r="AH122" s="188"/>
      <c r="AI122" s="188"/>
      <c r="AJ122" s="188"/>
      <c r="AK122" s="188"/>
      <c r="AL122" s="188"/>
      <c r="AM122" s="188"/>
      <c r="AN122" s="188"/>
      <c r="AO122" s="188"/>
      <c r="AP122" s="188"/>
      <c r="AQ122" s="188"/>
      <c r="AR122" s="188"/>
      <c r="AS122" s="188"/>
      <c r="AT122" s="188"/>
      <c r="AU122" s="188"/>
      <c r="AV122" s="188"/>
      <c r="AW122" s="188"/>
      <c r="AX122" s="188"/>
      <c r="AY122" s="188"/>
      <c r="AZ122" s="188"/>
      <c r="BA122" s="188"/>
      <c r="BB122" s="188"/>
      <c r="BC122" s="188"/>
      <c r="BD122" s="188"/>
      <c r="BE122" s="188"/>
      <c r="BF122" s="188"/>
      <c r="BG122" s="188"/>
      <c r="BH122" s="188"/>
    </row>
    <row r="123" spans="1:60" outlineLevel="2">
      <c r="A123" s="205"/>
      <c r="B123" s="206"/>
      <c r="C123" s="238" t="s">
        <v>168</v>
      </c>
      <c r="D123" s="210"/>
      <c r="E123" s="211">
        <v>133.81</v>
      </c>
      <c r="F123" s="208"/>
      <c r="G123" s="208"/>
      <c r="H123" s="208"/>
      <c r="I123" s="208"/>
      <c r="J123" s="208"/>
      <c r="K123" s="208"/>
      <c r="L123" s="208"/>
      <c r="M123" s="208"/>
      <c r="N123" s="207"/>
      <c r="O123" s="207"/>
      <c r="P123" s="207"/>
      <c r="Q123" s="207"/>
      <c r="R123" s="208"/>
      <c r="S123" s="208"/>
      <c r="T123" s="208"/>
      <c r="U123" s="208"/>
      <c r="V123" s="208"/>
      <c r="W123" s="208"/>
      <c r="X123" s="208"/>
      <c r="Y123" s="208"/>
      <c r="Z123" s="188"/>
      <c r="AA123" s="188"/>
      <c r="AB123" s="188"/>
      <c r="AC123" s="188"/>
      <c r="AD123" s="188"/>
      <c r="AE123" s="188"/>
      <c r="AF123" s="188"/>
      <c r="AG123" s="188" t="s">
        <v>151</v>
      </c>
      <c r="AH123" s="188">
        <v>0</v>
      </c>
      <c r="AI123" s="188"/>
      <c r="AJ123" s="188"/>
      <c r="AK123" s="188"/>
      <c r="AL123" s="188"/>
      <c r="AM123" s="188"/>
      <c r="AN123" s="188"/>
      <c r="AO123" s="188"/>
      <c r="AP123" s="188"/>
      <c r="AQ123" s="188"/>
      <c r="AR123" s="188"/>
      <c r="AS123" s="188"/>
      <c r="AT123" s="188"/>
      <c r="AU123" s="188"/>
      <c r="AV123" s="188"/>
      <c r="AW123" s="188"/>
      <c r="AX123" s="188"/>
      <c r="AY123" s="188"/>
      <c r="AZ123" s="188"/>
      <c r="BA123" s="188"/>
      <c r="BB123" s="188"/>
      <c r="BC123" s="188"/>
      <c r="BD123" s="188"/>
      <c r="BE123" s="188"/>
      <c r="BF123" s="188"/>
      <c r="BG123" s="188"/>
      <c r="BH123" s="188"/>
    </row>
    <row r="124" spans="1:60" ht="22.5" outlineLevel="1">
      <c r="A124" s="221">
        <v>48</v>
      </c>
      <c r="B124" s="222" t="s">
        <v>310</v>
      </c>
      <c r="C124" s="237" t="s">
        <v>311</v>
      </c>
      <c r="D124" s="223" t="s">
        <v>145</v>
      </c>
      <c r="E124" s="224">
        <v>133.81</v>
      </c>
      <c r="F124" s="225">
        <v>215.5</v>
      </c>
      <c r="G124" s="226">
        <f>ROUND(E124*F124,2)</f>
        <v>28836.06</v>
      </c>
      <c r="H124" s="209">
        <v>48.53</v>
      </c>
      <c r="I124" s="208">
        <f>ROUND(E124*H124,2)</f>
        <v>6493.8</v>
      </c>
      <c r="J124" s="209">
        <v>166.97</v>
      </c>
      <c r="K124" s="208">
        <f>ROUND(E124*J124,2)</f>
        <v>22342.26</v>
      </c>
      <c r="L124" s="208">
        <v>21</v>
      </c>
      <c r="M124" s="208">
        <f>G124*(1+L124/100)</f>
        <v>34891.632599999997</v>
      </c>
      <c r="N124" s="207">
        <v>3.5599999999999998E-3</v>
      </c>
      <c r="O124" s="207">
        <f>ROUND(E124*N124,2)</f>
        <v>0.48</v>
      </c>
      <c r="P124" s="207">
        <v>0</v>
      </c>
      <c r="Q124" s="207">
        <f>ROUND(E124*P124,2)</f>
        <v>0</v>
      </c>
      <c r="R124" s="208"/>
      <c r="S124" s="208" t="s">
        <v>146</v>
      </c>
      <c r="T124" s="208" t="s">
        <v>146</v>
      </c>
      <c r="U124" s="208">
        <v>0.29899999999999999</v>
      </c>
      <c r="V124" s="208">
        <f>ROUND(E124*U124,2)</f>
        <v>40.01</v>
      </c>
      <c r="W124" s="208"/>
      <c r="X124" s="208" t="s">
        <v>147</v>
      </c>
      <c r="Y124" s="208" t="s">
        <v>148</v>
      </c>
      <c r="Z124" s="188"/>
      <c r="AA124" s="188"/>
      <c r="AB124" s="188"/>
      <c r="AC124" s="188"/>
      <c r="AD124" s="188"/>
      <c r="AE124" s="188"/>
      <c r="AF124" s="188"/>
      <c r="AG124" s="188" t="s">
        <v>149</v>
      </c>
      <c r="AH124" s="188"/>
      <c r="AI124" s="188"/>
      <c r="AJ124" s="188"/>
      <c r="AK124" s="188"/>
      <c r="AL124" s="188"/>
      <c r="AM124" s="188"/>
      <c r="AN124" s="188"/>
      <c r="AO124" s="188"/>
      <c r="AP124" s="188"/>
      <c r="AQ124" s="188"/>
      <c r="AR124" s="188"/>
      <c r="AS124" s="188"/>
      <c r="AT124" s="188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188"/>
      <c r="BF124" s="188"/>
      <c r="BG124" s="188"/>
      <c r="BH124" s="188"/>
    </row>
    <row r="125" spans="1:60" outlineLevel="2">
      <c r="A125" s="205"/>
      <c r="B125" s="206"/>
      <c r="C125" s="238" t="s">
        <v>312</v>
      </c>
      <c r="D125" s="210"/>
      <c r="E125" s="211">
        <v>133.81</v>
      </c>
      <c r="F125" s="208"/>
      <c r="G125" s="208"/>
      <c r="H125" s="208"/>
      <c r="I125" s="208"/>
      <c r="J125" s="208"/>
      <c r="K125" s="208"/>
      <c r="L125" s="208"/>
      <c r="M125" s="208"/>
      <c r="N125" s="207"/>
      <c r="O125" s="207"/>
      <c r="P125" s="207"/>
      <c r="Q125" s="207"/>
      <c r="R125" s="208"/>
      <c r="S125" s="208"/>
      <c r="T125" s="208"/>
      <c r="U125" s="208"/>
      <c r="V125" s="208"/>
      <c r="W125" s="208"/>
      <c r="X125" s="208"/>
      <c r="Y125" s="208"/>
      <c r="Z125" s="188"/>
      <c r="AA125" s="188"/>
      <c r="AB125" s="188"/>
      <c r="AC125" s="188"/>
      <c r="AD125" s="188"/>
      <c r="AE125" s="188"/>
      <c r="AF125" s="188"/>
      <c r="AG125" s="188" t="s">
        <v>151</v>
      </c>
      <c r="AH125" s="188">
        <v>0</v>
      </c>
      <c r="AI125" s="188"/>
      <c r="AJ125" s="188"/>
      <c r="AK125" s="188"/>
      <c r="AL125" s="188"/>
      <c r="AM125" s="188"/>
      <c r="AN125" s="188"/>
      <c r="AO125" s="188"/>
      <c r="AP125" s="188"/>
      <c r="AQ125" s="188"/>
      <c r="AR125" s="188"/>
      <c r="AS125" s="188"/>
      <c r="AT125" s="188"/>
      <c r="AU125" s="188"/>
      <c r="AV125" s="188"/>
      <c r="AW125" s="188"/>
      <c r="AX125" s="188"/>
      <c r="AY125" s="188"/>
      <c r="AZ125" s="188"/>
      <c r="BA125" s="188"/>
      <c r="BB125" s="188"/>
      <c r="BC125" s="188"/>
      <c r="BD125" s="188"/>
      <c r="BE125" s="188"/>
      <c r="BF125" s="188"/>
      <c r="BG125" s="188"/>
      <c r="BH125" s="188"/>
    </row>
    <row r="126" spans="1:60" ht="22.5" outlineLevel="1">
      <c r="A126" s="221">
        <v>49</v>
      </c>
      <c r="B126" s="222" t="s">
        <v>313</v>
      </c>
      <c r="C126" s="237" t="s">
        <v>314</v>
      </c>
      <c r="D126" s="223" t="s">
        <v>145</v>
      </c>
      <c r="E126" s="224">
        <v>133.81</v>
      </c>
      <c r="F126" s="225">
        <v>135.5</v>
      </c>
      <c r="G126" s="226">
        <f>ROUND(E126*F126,2)</f>
        <v>18131.259999999998</v>
      </c>
      <c r="H126" s="209">
        <v>30.33</v>
      </c>
      <c r="I126" s="208">
        <f>ROUND(E126*H126,2)</f>
        <v>4058.46</v>
      </c>
      <c r="J126" s="209">
        <v>105.17</v>
      </c>
      <c r="K126" s="208">
        <f>ROUND(E126*J126,2)</f>
        <v>14072.8</v>
      </c>
      <c r="L126" s="208">
        <v>21</v>
      </c>
      <c r="M126" s="208">
        <f>G126*(1+L126/100)</f>
        <v>21938.824599999996</v>
      </c>
      <c r="N126" s="207">
        <v>2.2300000000000002E-3</v>
      </c>
      <c r="O126" s="207">
        <f>ROUND(E126*N126,2)</f>
        <v>0.3</v>
      </c>
      <c r="P126" s="207">
        <v>0</v>
      </c>
      <c r="Q126" s="207">
        <f>ROUND(E126*P126,2)</f>
        <v>0</v>
      </c>
      <c r="R126" s="208"/>
      <c r="S126" s="208" t="s">
        <v>146</v>
      </c>
      <c r="T126" s="208" t="s">
        <v>146</v>
      </c>
      <c r="U126" s="208">
        <v>0.188</v>
      </c>
      <c r="V126" s="208">
        <f>ROUND(E126*U126,2)</f>
        <v>25.16</v>
      </c>
      <c r="W126" s="208"/>
      <c r="X126" s="208" t="s">
        <v>147</v>
      </c>
      <c r="Y126" s="208" t="s">
        <v>148</v>
      </c>
      <c r="Z126" s="188"/>
      <c r="AA126" s="188"/>
      <c r="AB126" s="188"/>
      <c r="AC126" s="188"/>
      <c r="AD126" s="188"/>
      <c r="AE126" s="188"/>
      <c r="AF126" s="188"/>
      <c r="AG126" s="188" t="s">
        <v>149</v>
      </c>
      <c r="AH126" s="188"/>
      <c r="AI126" s="188"/>
      <c r="AJ126" s="188"/>
      <c r="AK126" s="188"/>
      <c r="AL126" s="188"/>
      <c r="AM126" s="188"/>
      <c r="AN126" s="188"/>
      <c r="AO126" s="188"/>
      <c r="AP126" s="188"/>
      <c r="AQ126" s="188"/>
      <c r="AR126" s="188"/>
      <c r="AS126" s="188"/>
      <c r="AT126" s="188"/>
      <c r="AU126" s="188"/>
      <c r="AV126" s="188"/>
      <c r="AW126" s="188"/>
      <c r="AX126" s="188"/>
      <c r="AY126" s="188"/>
      <c r="AZ126" s="188"/>
      <c r="BA126" s="188"/>
      <c r="BB126" s="188"/>
      <c r="BC126" s="188"/>
      <c r="BD126" s="188"/>
      <c r="BE126" s="188"/>
      <c r="BF126" s="188"/>
      <c r="BG126" s="188"/>
      <c r="BH126" s="188"/>
    </row>
    <row r="127" spans="1:60" outlineLevel="2">
      <c r="A127" s="205"/>
      <c r="B127" s="206"/>
      <c r="C127" s="238" t="s">
        <v>315</v>
      </c>
      <c r="D127" s="210"/>
      <c r="E127" s="211">
        <v>133.81</v>
      </c>
      <c r="F127" s="208"/>
      <c r="G127" s="208"/>
      <c r="H127" s="208"/>
      <c r="I127" s="208"/>
      <c r="J127" s="208"/>
      <c r="K127" s="208"/>
      <c r="L127" s="208"/>
      <c r="M127" s="208"/>
      <c r="N127" s="207"/>
      <c r="O127" s="207"/>
      <c r="P127" s="207"/>
      <c r="Q127" s="207"/>
      <c r="R127" s="208"/>
      <c r="S127" s="208"/>
      <c r="T127" s="208"/>
      <c r="U127" s="208"/>
      <c r="V127" s="208"/>
      <c r="W127" s="208"/>
      <c r="X127" s="208"/>
      <c r="Y127" s="208"/>
      <c r="Z127" s="188"/>
      <c r="AA127" s="188"/>
      <c r="AB127" s="188"/>
      <c r="AC127" s="188"/>
      <c r="AD127" s="188"/>
      <c r="AE127" s="188"/>
      <c r="AF127" s="188"/>
      <c r="AG127" s="188" t="s">
        <v>151</v>
      </c>
      <c r="AH127" s="188">
        <v>0</v>
      </c>
      <c r="AI127" s="188"/>
      <c r="AJ127" s="188"/>
      <c r="AK127" s="188"/>
      <c r="AL127" s="188"/>
      <c r="AM127" s="188"/>
      <c r="AN127" s="188"/>
      <c r="AO127" s="188"/>
      <c r="AP127" s="188"/>
      <c r="AQ127" s="188"/>
      <c r="AR127" s="188"/>
      <c r="AS127" s="188"/>
      <c r="AT127" s="188"/>
      <c r="AU127" s="188"/>
      <c r="AV127" s="188"/>
      <c r="AW127" s="188"/>
      <c r="AX127" s="188"/>
      <c r="AY127" s="188"/>
      <c r="AZ127" s="188"/>
      <c r="BA127" s="188"/>
      <c r="BB127" s="188"/>
      <c r="BC127" s="188"/>
      <c r="BD127" s="188"/>
      <c r="BE127" s="188"/>
      <c r="BF127" s="188"/>
      <c r="BG127" s="188"/>
      <c r="BH127" s="188"/>
    </row>
    <row r="128" spans="1:60" outlineLevel="1">
      <c r="A128" s="221">
        <v>50</v>
      </c>
      <c r="B128" s="222" t="s">
        <v>316</v>
      </c>
      <c r="C128" s="237" t="s">
        <v>317</v>
      </c>
      <c r="D128" s="223" t="s">
        <v>192</v>
      </c>
      <c r="E128" s="224">
        <v>5.8876400000000002</v>
      </c>
      <c r="F128" s="225">
        <v>205</v>
      </c>
      <c r="G128" s="226">
        <f>ROUND(E128*F128,2)</f>
        <v>1206.97</v>
      </c>
      <c r="H128" s="209">
        <v>205</v>
      </c>
      <c r="I128" s="208">
        <f>ROUND(E128*H128,2)</f>
        <v>1206.97</v>
      </c>
      <c r="J128" s="209">
        <v>0</v>
      </c>
      <c r="K128" s="208">
        <f>ROUND(E128*J128,2)</f>
        <v>0</v>
      </c>
      <c r="L128" s="208">
        <v>21</v>
      </c>
      <c r="M128" s="208">
        <f>G128*(1+L128/100)</f>
        <v>1460.4337</v>
      </c>
      <c r="N128" s="207">
        <v>2.9499999999999999E-3</v>
      </c>
      <c r="O128" s="207">
        <f>ROUND(E128*N128,2)</f>
        <v>0.02</v>
      </c>
      <c r="P128" s="207">
        <v>0</v>
      </c>
      <c r="Q128" s="207">
        <f>ROUND(E128*P128,2)</f>
        <v>0</v>
      </c>
      <c r="R128" s="208"/>
      <c r="S128" s="208" t="s">
        <v>146</v>
      </c>
      <c r="T128" s="208" t="s">
        <v>146</v>
      </c>
      <c r="U128" s="208">
        <v>0</v>
      </c>
      <c r="V128" s="208">
        <f>ROUND(E128*U128,2)</f>
        <v>0</v>
      </c>
      <c r="W128" s="208"/>
      <c r="X128" s="208" t="s">
        <v>147</v>
      </c>
      <c r="Y128" s="208" t="s">
        <v>148</v>
      </c>
      <c r="Z128" s="188"/>
      <c r="AA128" s="188"/>
      <c r="AB128" s="188"/>
      <c r="AC128" s="188"/>
      <c r="AD128" s="188"/>
      <c r="AE128" s="188"/>
      <c r="AF128" s="188"/>
      <c r="AG128" s="188" t="s">
        <v>149</v>
      </c>
      <c r="AH128" s="188"/>
      <c r="AI128" s="188"/>
      <c r="AJ128" s="188"/>
      <c r="AK128" s="188"/>
      <c r="AL128" s="188"/>
      <c r="AM128" s="188"/>
      <c r="AN128" s="188"/>
      <c r="AO128" s="188"/>
      <c r="AP128" s="188"/>
      <c r="AQ128" s="188"/>
      <c r="AR128" s="188"/>
      <c r="AS128" s="188"/>
      <c r="AT128" s="188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88"/>
      <c r="BF128" s="188"/>
      <c r="BG128" s="188"/>
      <c r="BH128" s="188"/>
    </row>
    <row r="129" spans="1:60" outlineLevel="2">
      <c r="A129" s="205"/>
      <c r="B129" s="206"/>
      <c r="C129" s="238" t="s">
        <v>318</v>
      </c>
      <c r="D129" s="210"/>
      <c r="E129" s="211">
        <v>5.8876400000000002</v>
      </c>
      <c r="F129" s="208"/>
      <c r="G129" s="208"/>
      <c r="H129" s="208"/>
      <c r="I129" s="208"/>
      <c r="J129" s="208"/>
      <c r="K129" s="208"/>
      <c r="L129" s="208"/>
      <c r="M129" s="208"/>
      <c r="N129" s="207"/>
      <c r="O129" s="207"/>
      <c r="P129" s="207"/>
      <c r="Q129" s="207"/>
      <c r="R129" s="208"/>
      <c r="S129" s="208"/>
      <c r="T129" s="208"/>
      <c r="U129" s="208"/>
      <c r="V129" s="208"/>
      <c r="W129" s="208"/>
      <c r="X129" s="208"/>
      <c r="Y129" s="208"/>
      <c r="Z129" s="188"/>
      <c r="AA129" s="188"/>
      <c r="AB129" s="188"/>
      <c r="AC129" s="188"/>
      <c r="AD129" s="188"/>
      <c r="AE129" s="188"/>
      <c r="AF129" s="188"/>
      <c r="AG129" s="188" t="s">
        <v>151</v>
      </c>
      <c r="AH129" s="188">
        <v>0</v>
      </c>
      <c r="AI129" s="188"/>
      <c r="AJ129" s="188"/>
      <c r="AK129" s="188"/>
      <c r="AL129" s="188"/>
      <c r="AM129" s="188"/>
      <c r="AN129" s="188"/>
      <c r="AO129" s="188"/>
      <c r="AP129" s="188"/>
      <c r="AQ129" s="188"/>
      <c r="AR129" s="188"/>
      <c r="AS129" s="188"/>
      <c r="AT129" s="188"/>
      <c r="AU129" s="188"/>
      <c r="AV129" s="188"/>
      <c r="AW129" s="188"/>
      <c r="AX129" s="188"/>
      <c r="AY129" s="188"/>
      <c r="AZ129" s="188"/>
      <c r="BA129" s="188"/>
      <c r="BB129" s="188"/>
      <c r="BC129" s="188"/>
      <c r="BD129" s="188"/>
      <c r="BE129" s="188"/>
      <c r="BF129" s="188"/>
      <c r="BG129" s="188"/>
      <c r="BH129" s="188"/>
    </row>
    <row r="130" spans="1:60" outlineLevel="1">
      <c r="A130" s="221">
        <v>51</v>
      </c>
      <c r="B130" s="222" t="s">
        <v>319</v>
      </c>
      <c r="C130" s="237" t="s">
        <v>320</v>
      </c>
      <c r="D130" s="223" t="s">
        <v>145</v>
      </c>
      <c r="E130" s="224">
        <v>147.191</v>
      </c>
      <c r="F130" s="225">
        <v>350</v>
      </c>
      <c r="G130" s="226">
        <f>ROUND(E130*F130,2)</f>
        <v>51516.85</v>
      </c>
      <c r="H130" s="209">
        <v>350</v>
      </c>
      <c r="I130" s="208">
        <f>ROUND(E130*H130,2)</f>
        <v>51516.85</v>
      </c>
      <c r="J130" s="209">
        <v>0</v>
      </c>
      <c r="K130" s="208">
        <f>ROUND(E130*J130,2)</f>
        <v>0</v>
      </c>
      <c r="L130" s="208">
        <v>21</v>
      </c>
      <c r="M130" s="208">
        <f>G130*(1+L130/100)</f>
        <v>62335.388499999994</v>
      </c>
      <c r="N130" s="207">
        <v>1.3899999999999999E-2</v>
      </c>
      <c r="O130" s="207">
        <f>ROUND(E130*N130,2)</f>
        <v>2.0499999999999998</v>
      </c>
      <c r="P130" s="207">
        <v>0</v>
      </c>
      <c r="Q130" s="207">
        <f>ROUND(E130*P130,2)</f>
        <v>0</v>
      </c>
      <c r="R130" s="208" t="s">
        <v>208</v>
      </c>
      <c r="S130" s="208" t="s">
        <v>146</v>
      </c>
      <c r="T130" s="208" t="s">
        <v>146</v>
      </c>
      <c r="U130" s="208">
        <v>0</v>
      </c>
      <c r="V130" s="208">
        <f>ROUND(E130*U130,2)</f>
        <v>0</v>
      </c>
      <c r="W130" s="208"/>
      <c r="X130" s="208" t="s">
        <v>209</v>
      </c>
      <c r="Y130" s="208" t="s">
        <v>148</v>
      </c>
      <c r="Z130" s="188"/>
      <c r="AA130" s="188"/>
      <c r="AB130" s="188"/>
      <c r="AC130" s="188"/>
      <c r="AD130" s="188"/>
      <c r="AE130" s="188"/>
      <c r="AF130" s="188"/>
      <c r="AG130" s="188" t="s">
        <v>210</v>
      </c>
      <c r="AH130" s="188"/>
      <c r="AI130" s="188"/>
      <c r="AJ130" s="188"/>
      <c r="AK130" s="188"/>
      <c r="AL130" s="188"/>
      <c r="AM130" s="188"/>
      <c r="AN130" s="188"/>
      <c r="AO130" s="188"/>
      <c r="AP130" s="188"/>
      <c r="AQ130" s="188"/>
      <c r="AR130" s="188"/>
      <c r="AS130" s="188"/>
      <c r="AT130" s="188"/>
      <c r="AU130" s="188"/>
      <c r="AV130" s="188"/>
      <c r="AW130" s="188"/>
      <c r="AX130" s="188"/>
      <c r="AY130" s="188"/>
      <c r="AZ130" s="188"/>
      <c r="BA130" s="188"/>
      <c r="BB130" s="188"/>
      <c r="BC130" s="188"/>
      <c r="BD130" s="188"/>
      <c r="BE130" s="188"/>
      <c r="BF130" s="188"/>
      <c r="BG130" s="188"/>
      <c r="BH130" s="188"/>
    </row>
    <row r="131" spans="1:60" outlineLevel="2">
      <c r="A131" s="205"/>
      <c r="B131" s="206"/>
      <c r="C131" s="238" t="s">
        <v>321</v>
      </c>
      <c r="D131" s="210"/>
      <c r="E131" s="211">
        <v>147.191</v>
      </c>
      <c r="F131" s="208"/>
      <c r="G131" s="208"/>
      <c r="H131" s="208"/>
      <c r="I131" s="208"/>
      <c r="J131" s="208"/>
      <c r="K131" s="208"/>
      <c r="L131" s="208"/>
      <c r="M131" s="208"/>
      <c r="N131" s="207"/>
      <c r="O131" s="207"/>
      <c r="P131" s="207"/>
      <c r="Q131" s="207"/>
      <c r="R131" s="208"/>
      <c r="S131" s="208"/>
      <c r="T131" s="208"/>
      <c r="U131" s="208"/>
      <c r="V131" s="208"/>
      <c r="W131" s="208"/>
      <c r="X131" s="208"/>
      <c r="Y131" s="208"/>
      <c r="Z131" s="188"/>
      <c r="AA131" s="188"/>
      <c r="AB131" s="188"/>
      <c r="AC131" s="188"/>
      <c r="AD131" s="188"/>
      <c r="AE131" s="188"/>
      <c r="AF131" s="188"/>
      <c r="AG131" s="188" t="s">
        <v>151</v>
      </c>
      <c r="AH131" s="188">
        <v>0</v>
      </c>
      <c r="AI131" s="188"/>
      <c r="AJ131" s="188"/>
      <c r="AK131" s="188"/>
      <c r="AL131" s="188"/>
      <c r="AM131" s="188"/>
      <c r="AN131" s="188"/>
      <c r="AO131" s="188"/>
      <c r="AP131" s="188"/>
      <c r="AQ131" s="188"/>
      <c r="AR131" s="188"/>
      <c r="AS131" s="188"/>
      <c r="AT131" s="188"/>
      <c r="AU131" s="188"/>
      <c r="AV131" s="188"/>
      <c r="AW131" s="188"/>
      <c r="AX131" s="188"/>
      <c r="AY131" s="188"/>
      <c r="AZ131" s="188"/>
      <c r="BA131" s="188"/>
      <c r="BB131" s="188"/>
      <c r="BC131" s="188"/>
      <c r="BD131" s="188"/>
      <c r="BE131" s="188"/>
      <c r="BF131" s="188"/>
      <c r="BG131" s="188"/>
      <c r="BH131" s="188"/>
    </row>
    <row r="132" spans="1:60" ht="22.5" outlineLevel="1">
      <c r="A132" s="229">
        <v>52</v>
      </c>
      <c r="B132" s="230" t="s">
        <v>322</v>
      </c>
      <c r="C132" s="240" t="s">
        <v>323</v>
      </c>
      <c r="D132" s="231" t="s">
        <v>254</v>
      </c>
      <c r="E132" s="232">
        <v>2.8380800000000002</v>
      </c>
      <c r="F132" s="233">
        <v>1775</v>
      </c>
      <c r="G132" s="234">
        <f>ROUND(E132*F132,2)</f>
        <v>5037.59</v>
      </c>
      <c r="H132" s="209">
        <v>0</v>
      </c>
      <c r="I132" s="208">
        <f>ROUND(E132*H132,2)</f>
        <v>0</v>
      </c>
      <c r="J132" s="209">
        <v>1775</v>
      </c>
      <c r="K132" s="208">
        <f>ROUND(E132*J132,2)</f>
        <v>5037.59</v>
      </c>
      <c r="L132" s="208">
        <v>21</v>
      </c>
      <c r="M132" s="208">
        <f>G132*(1+L132/100)</f>
        <v>6095.4839000000002</v>
      </c>
      <c r="N132" s="207">
        <v>0</v>
      </c>
      <c r="O132" s="207">
        <f>ROUND(E132*N132,2)</f>
        <v>0</v>
      </c>
      <c r="P132" s="207">
        <v>0</v>
      </c>
      <c r="Q132" s="207">
        <f>ROUND(E132*P132,2)</f>
        <v>0</v>
      </c>
      <c r="R132" s="208"/>
      <c r="S132" s="208" t="s">
        <v>146</v>
      </c>
      <c r="T132" s="208" t="s">
        <v>146</v>
      </c>
      <c r="U132" s="208">
        <v>1.7509999999999999</v>
      </c>
      <c r="V132" s="208">
        <f>ROUND(E132*U132,2)</f>
        <v>4.97</v>
      </c>
      <c r="W132" s="208"/>
      <c r="X132" s="208" t="s">
        <v>255</v>
      </c>
      <c r="Y132" s="208" t="s">
        <v>148</v>
      </c>
      <c r="Z132" s="188"/>
      <c r="AA132" s="188"/>
      <c r="AB132" s="188"/>
      <c r="AC132" s="188"/>
      <c r="AD132" s="188"/>
      <c r="AE132" s="188"/>
      <c r="AF132" s="188"/>
      <c r="AG132" s="188" t="s">
        <v>256</v>
      </c>
      <c r="AH132" s="188"/>
      <c r="AI132" s="188"/>
      <c r="AJ132" s="188"/>
      <c r="AK132" s="188"/>
      <c r="AL132" s="188"/>
      <c r="AM132" s="188"/>
      <c r="AN132" s="188"/>
      <c r="AO132" s="188"/>
      <c r="AP132" s="188"/>
      <c r="AQ132" s="188"/>
      <c r="AR132" s="188"/>
      <c r="AS132" s="188"/>
      <c r="AT132" s="188"/>
      <c r="AU132" s="188"/>
      <c r="AV132" s="188"/>
      <c r="AW132" s="188"/>
      <c r="AX132" s="188"/>
      <c r="AY132" s="188"/>
      <c r="AZ132" s="188"/>
      <c r="BA132" s="188"/>
      <c r="BB132" s="188"/>
      <c r="BC132" s="188"/>
      <c r="BD132" s="188"/>
      <c r="BE132" s="188"/>
      <c r="BF132" s="188"/>
      <c r="BG132" s="188"/>
      <c r="BH132" s="188"/>
    </row>
    <row r="133" spans="1:60">
      <c r="A133" s="214" t="s">
        <v>141</v>
      </c>
      <c r="B133" s="215" t="s">
        <v>91</v>
      </c>
      <c r="C133" s="236" t="s">
        <v>92</v>
      </c>
      <c r="D133" s="216"/>
      <c r="E133" s="217"/>
      <c r="F133" s="218"/>
      <c r="G133" s="219">
        <f>SUMIF(AG134:AG144,"&lt;&gt;NOR",G134:G144)</f>
        <v>26463.829999999994</v>
      </c>
      <c r="H133" s="213"/>
      <c r="I133" s="213">
        <f>SUM(I134:I144)</f>
        <v>11187.89</v>
      </c>
      <c r="J133" s="213"/>
      <c r="K133" s="213">
        <f>SUM(K134:K144)</f>
        <v>15275.930000000002</v>
      </c>
      <c r="L133" s="213"/>
      <c r="M133" s="213">
        <f>SUM(M134:M144)</f>
        <v>32021.2343</v>
      </c>
      <c r="N133" s="212"/>
      <c r="O133" s="212">
        <f>SUM(O134:O144)</f>
        <v>0.12</v>
      </c>
      <c r="P133" s="212"/>
      <c r="Q133" s="212">
        <f>SUM(Q134:Q144)</f>
        <v>0.24</v>
      </c>
      <c r="R133" s="213"/>
      <c r="S133" s="213"/>
      <c r="T133" s="213"/>
      <c r="U133" s="213"/>
      <c r="V133" s="213">
        <f>SUM(V134:V144)</f>
        <v>24.95</v>
      </c>
      <c r="W133" s="213"/>
      <c r="X133" s="213"/>
      <c r="Y133" s="213"/>
      <c r="AG133" t="s">
        <v>142</v>
      </c>
    </row>
    <row r="134" spans="1:60" outlineLevel="1">
      <c r="A134" s="221">
        <v>53</v>
      </c>
      <c r="B134" s="222" t="s">
        <v>324</v>
      </c>
      <c r="C134" s="237" t="s">
        <v>325</v>
      </c>
      <c r="D134" s="223" t="s">
        <v>199</v>
      </c>
      <c r="E134" s="224">
        <v>20.93</v>
      </c>
      <c r="F134" s="225">
        <v>272.5</v>
      </c>
      <c r="G134" s="226">
        <f>ROUND(E134*F134,2)</f>
        <v>5703.43</v>
      </c>
      <c r="H134" s="209">
        <v>118.94</v>
      </c>
      <c r="I134" s="208">
        <f>ROUND(E134*H134,2)</f>
        <v>2489.41</v>
      </c>
      <c r="J134" s="209">
        <v>153.56</v>
      </c>
      <c r="K134" s="208">
        <f>ROUND(E134*J134,2)</f>
        <v>3214.01</v>
      </c>
      <c r="L134" s="208">
        <v>21</v>
      </c>
      <c r="M134" s="208">
        <f>G134*(1+L134/100)</f>
        <v>6901.1503000000002</v>
      </c>
      <c r="N134" s="207">
        <v>1.24E-3</v>
      </c>
      <c r="O134" s="207">
        <f>ROUND(E134*N134,2)</f>
        <v>0.03</v>
      </c>
      <c r="P134" s="207">
        <v>0</v>
      </c>
      <c r="Q134" s="207">
        <f>ROUND(E134*P134,2)</f>
        <v>0</v>
      </c>
      <c r="R134" s="208"/>
      <c r="S134" s="208" t="s">
        <v>146</v>
      </c>
      <c r="T134" s="208" t="s">
        <v>146</v>
      </c>
      <c r="U134" s="208">
        <v>0.25109999999999999</v>
      </c>
      <c r="V134" s="208">
        <f>ROUND(E134*U134,2)</f>
        <v>5.26</v>
      </c>
      <c r="W134" s="208"/>
      <c r="X134" s="208" t="s">
        <v>147</v>
      </c>
      <c r="Y134" s="208" t="s">
        <v>148</v>
      </c>
      <c r="Z134" s="188"/>
      <c r="AA134" s="188"/>
      <c r="AB134" s="188"/>
      <c r="AC134" s="188"/>
      <c r="AD134" s="188"/>
      <c r="AE134" s="188"/>
      <c r="AF134" s="188"/>
      <c r="AG134" s="188" t="s">
        <v>149</v>
      </c>
      <c r="AH134" s="188"/>
      <c r="AI134" s="188"/>
      <c r="AJ134" s="188"/>
      <c r="AK134" s="188"/>
      <c r="AL134" s="188"/>
      <c r="AM134" s="188"/>
      <c r="AN134" s="188"/>
      <c r="AO134" s="188"/>
      <c r="AP134" s="188"/>
      <c r="AQ134" s="188"/>
      <c r="AR134" s="188"/>
      <c r="AS134" s="188"/>
      <c r="AT134" s="188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88"/>
      <c r="BF134" s="188"/>
      <c r="BG134" s="188"/>
      <c r="BH134" s="188"/>
    </row>
    <row r="135" spans="1:60" outlineLevel="2">
      <c r="A135" s="205"/>
      <c r="B135" s="206"/>
      <c r="C135" s="238" t="s">
        <v>326</v>
      </c>
      <c r="D135" s="210"/>
      <c r="E135" s="211">
        <v>20.93</v>
      </c>
      <c r="F135" s="208"/>
      <c r="G135" s="208"/>
      <c r="H135" s="208"/>
      <c r="I135" s="208"/>
      <c r="J135" s="208"/>
      <c r="K135" s="208"/>
      <c r="L135" s="208"/>
      <c r="M135" s="208"/>
      <c r="N135" s="207"/>
      <c r="O135" s="207"/>
      <c r="P135" s="207"/>
      <c r="Q135" s="207"/>
      <c r="R135" s="208"/>
      <c r="S135" s="208"/>
      <c r="T135" s="208"/>
      <c r="U135" s="208"/>
      <c r="V135" s="208"/>
      <c r="W135" s="208"/>
      <c r="X135" s="208"/>
      <c r="Y135" s="208"/>
      <c r="Z135" s="188"/>
      <c r="AA135" s="188"/>
      <c r="AB135" s="188"/>
      <c r="AC135" s="188"/>
      <c r="AD135" s="188"/>
      <c r="AE135" s="188"/>
      <c r="AF135" s="188"/>
      <c r="AG135" s="188" t="s">
        <v>151</v>
      </c>
      <c r="AH135" s="188">
        <v>0</v>
      </c>
      <c r="AI135" s="188"/>
      <c r="AJ135" s="188"/>
      <c r="AK135" s="188"/>
      <c r="AL135" s="188"/>
      <c r="AM135" s="188"/>
      <c r="AN135" s="188"/>
      <c r="AO135" s="188"/>
      <c r="AP135" s="188"/>
      <c r="AQ135" s="188"/>
      <c r="AR135" s="188"/>
      <c r="AS135" s="188"/>
      <c r="AT135" s="188"/>
      <c r="AU135" s="188"/>
      <c r="AV135" s="188"/>
      <c r="AW135" s="188"/>
      <c r="AX135" s="188"/>
      <c r="AY135" s="188"/>
      <c r="AZ135" s="188"/>
      <c r="BA135" s="188"/>
      <c r="BB135" s="188"/>
      <c r="BC135" s="188"/>
      <c r="BD135" s="188"/>
      <c r="BE135" s="188"/>
      <c r="BF135" s="188"/>
      <c r="BG135" s="188"/>
      <c r="BH135" s="188"/>
    </row>
    <row r="136" spans="1:60" outlineLevel="1">
      <c r="A136" s="221">
        <v>54</v>
      </c>
      <c r="B136" s="222" t="s">
        <v>327</v>
      </c>
      <c r="C136" s="237" t="s">
        <v>328</v>
      </c>
      <c r="D136" s="223" t="s">
        <v>199</v>
      </c>
      <c r="E136" s="224">
        <v>46.34</v>
      </c>
      <c r="F136" s="225">
        <v>367</v>
      </c>
      <c r="G136" s="226">
        <f>ROUND(E136*F136,2)</f>
        <v>17006.78</v>
      </c>
      <c r="H136" s="209">
        <v>187.71</v>
      </c>
      <c r="I136" s="208">
        <f>ROUND(E136*H136,2)</f>
        <v>8698.48</v>
      </c>
      <c r="J136" s="209">
        <v>179.29</v>
      </c>
      <c r="K136" s="208">
        <f>ROUND(E136*J136,2)</f>
        <v>8308.2999999999993</v>
      </c>
      <c r="L136" s="208">
        <v>21</v>
      </c>
      <c r="M136" s="208">
        <f>G136*(1+L136/100)</f>
        <v>20578.203799999999</v>
      </c>
      <c r="N136" s="207">
        <v>1.98E-3</v>
      </c>
      <c r="O136" s="207">
        <f>ROUND(E136*N136,2)</f>
        <v>0.09</v>
      </c>
      <c r="P136" s="207">
        <v>0</v>
      </c>
      <c r="Q136" s="207">
        <f>ROUND(E136*P136,2)</f>
        <v>0</v>
      </c>
      <c r="R136" s="208"/>
      <c r="S136" s="208" t="s">
        <v>146</v>
      </c>
      <c r="T136" s="208" t="s">
        <v>146</v>
      </c>
      <c r="U136" s="208">
        <v>0.29344999999999999</v>
      </c>
      <c r="V136" s="208">
        <f>ROUND(E136*U136,2)</f>
        <v>13.6</v>
      </c>
      <c r="W136" s="208"/>
      <c r="X136" s="208" t="s">
        <v>147</v>
      </c>
      <c r="Y136" s="208" t="s">
        <v>148</v>
      </c>
      <c r="Z136" s="188"/>
      <c r="AA136" s="188"/>
      <c r="AB136" s="188"/>
      <c r="AC136" s="188"/>
      <c r="AD136" s="188"/>
      <c r="AE136" s="188"/>
      <c r="AF136" s="188"/>
      <c r="AG136" s="188" t="s">
        <v>149</v>
      </c>
      <c r="AH136" s="188"/>
      <c r="AI136" s="188"/>
      <c r="AJ136" s="188"/>
      <c r="AK136" s="188"/>
      <c r="AL136" s="188"/>
      <c r="AM136" s="188"/>
      <c r="AN136" s="188"/>
      <c r="AO136" s="188"/>
      <c r="AP136" s="188"/>
      <c r="AQ136" s="188"/>
      <c r="AR136" s="188"/>
      <c r="AS136" s="188"/>
      <c r="AT136" s="188"/>
      <c r="AU136" s="188"/>
      <c r="AV136" s="188"/>
      <c r="AW136" s="188"/>
      <c r="AX136" s="188"/>
      <c r="AY136" s="188"/>
      <c r="AZ136" s="188"/>
      <c r="BA136" s="188"/>
      <c r="BB136" s="188"/>
      <c r="BC136" s="188"/>
      <c r="BD136" s="188"/>
      <c r="BE136" s="188"/>
      <c r="BF136" s="188"/>
      <c r="BG136" s="188"/>
      <c r="BH136" s="188"/>
    </row>
    <row r="137" spans="1:60" outlineLevel="2">
      <c r="A137" s="205"/>
      <c r="B137" s="206"/>
      <c r="C137" s="238" t="s">
        <v>329</v>
      </c>
      <c r="D137" s="210"/>
      <c r="E137" s="211">
        <v>46.34</v>
      </c>
      <c r="F137" s="208"/>
      <c r="G137" s="208"/>
      <c r="H137" s="208"/>
      <c r="I137" s="208"/>
      <c r="J137" s="208"/>
      <c r="K137" s="208"/>
      <c r="L137" s="208"/>
      <c r="M137" s="208"/>
      <c r="N137" s="207"/>
      <c r="O137" s="207"/>
      <c r="P137" s="207"/>
      <c r="Q137" s="207"/>
      <c r="R137" s="208"/>
      <c r="S137" s="208"/>
      <c r="T137" s="208"/>
      <c r="U137" s="208"/>
      <c r="V137" s="208"/>
      <c r="W137" s="208"/>
      <c r="X137" s="208"/>
      <c r="Y137" s="208"/>
      <c r="Z137" s="188"/>
      <c r="AA137" s="188"/>
      <c r="AB137" s="188"/>
      <c r="AC137" s="188"/>
      <c r="AD137" s="188"/>
      <c r="AE137" s="188"/>
      <c r="AF137" s="188"/>
      <c r="AG137" s="188" t="s">
        <v>151</v>
      </c>
      <c r="AH137" s="188">
        <v>0</v>
      </c>
      <c r="AI137" s="188"/>
      <c r="AJ137" s="188"/>
      <c r="AK137" s="188"/>
      <c r="AL137" s="188"/>
      <c r="AM137" s="188"/>
      <c r="AN137" s="188"/>
      <c r="AO137" s="188"/>
      <c r="AP137" s="188"/>
      <c r="AQ137" s="188"/>
      <c r="AR137" s="188"/>
      <c r="AS137" s="188"/>
      <c r="AT137" s="188"/>
      <c r="AU137" s="188"/>
      <c r="AV137" s="188"/>
      <c r="AW137" s="188"/>
      <c r="AX137" s="188"/>
      <c r="AY137" s="188"/>
      <c r="AZ137" s="188"/>
      <c r="BA137" s="188"/>
      <c r="BB137" s="188"/>
      <c r="BC137" s="188"/>
      <c r="BD137" s="188"/>
      <c r="BE137" s="188"/>
      <c r="BF137" s="188"/>
      <c r="BG137" s="188"/>
      <c r="BH137" s="188"/>
    </row>
    <row r="138" spans="1:60" outlineLevel="1">
      <c r="A138" s="221">
        <v>55</v>
      </c>
      <c r="B138" s="222" t="s">
        <v>330</v>
      </c>
      <c r="C138" s="237" t="s">
        <v>331</v>
      </c>
      <c r="D138" s="223" t="s">
        <v>199</v>
      </c>
      <c r="E138" s="224">
        <v>35.51</v>
      </c>
      <c r="F138" s="225">
        <v>42.7</v>
      </c>
      <c r="G138" s="226">
        <f>ROUND(E138*F138,2)</f>
        <v>1516.28</v>
      </c>
      <c r="H138" s="209">
        <v>0</v>
      </c>
      <c r="I138" s="208">
        <f>ROUND(E138*H138,2)</f>
        <v>0</v>
      </c>
      <c r="J138" s="209">
        <v>42.7</v>
      </c>
      <c r="K138" s="208">
        <f>ROUND(E138*J138,2)</f>
        <v>1516.28</v>
      </c>
      <c r="L138" s="208">
        <v>21</v>
      </c>
      <c r="M138" s="208">
        <f>G138*(1+L138/100)</f>
        <v>1834.6987999999999</v>
      </c>
      <c r="N138" s="207">
        <v>0</v>
      </c>
      <c r="O138" s="207">
        <f>ROUND(E138*N138,2)</f>
        <v>0</v>
      </c>
      <c r="P138" s="207">
        <v>3.2399999999999998E-3</v>
      </c>
      <c r="Q138" s="207">
        <f>ROUND(E138*P138,2)</f>
        <v>0.12</v>
      </c>
      <c r="R138" s="208"/>
      <c r="S138" s="208" t="s">
        <v>146</v>
      </c>
      <c r="T138" s="208" t="s">
        <v>146</v>
      </c>
      <c r="U138" s="208">
        <v>6.9000000000000006E-2</v>
      </c>
      <c r="V138" s="208">
        <f>ROUND(E138*U138,2)</f>
        <v>2.4500000000000002</v>
      </c>
      <c r="W138" s="208"/>
      <c r="X138" s="208" t="s">
        <v>147</v>
      </c>
      <c r="Y138" s="208" t="s">
        <v>148</v>
      </c>
      <c r="Z138" s="188"/>
      <c r="AA138" s="188"/>
      <c r="AB138" s="188"/>
      <c r="AC138" s="188"/>
      <c r="AD138" s="188"/>
      <c r="AE138" s="188"/>
      <c r="AF138" s="188"/>
      <c r="AG138" s="188" t="s">
        <v>149</v>
      </c>
      <c r="AH138" s="188"/>
      <c r="AI138" s="188"/>
      <c r="AJ138" s="188"/>
      <c r="AK138" s="188"/>
      <c r="AL138" s="188"/>
      <c r="AM138" s="188"/>
      <c r="AN138" s="188"/>
      <c r="AO138" s="188"/>
      <c r="AP138" s="188"/>
      <c r="AQ138" s="188"/>
      <c r="AR138" s="188"/>
      <c r="AS138" s="188"/>
      <c r="AT138" s="188"/>
      <c r="AU138" s="188"/>
      <c r="AV138" s="188"/>
      <c r="AW138" s="188"/>
      <c r="AX138" s="188"/>
      <c r="AY138" s="188"/>
      <c r="AZ138" s="188"/>
      <c r="BA138" s="188"/>
      <c r="BB138" s="188"/>
      <c r="BC138" s="188"/>
      <c r="BD138" s="188"/>
      <c r="BE138" s="188"/>
      <c r="BF138" s="188"/>
      <c r="BG138" s="188"/>
      <c r="BH138" s="188"/>
    </row>
    <row r="139" spans="1:60" outlineLevel="2">
      <c r="A139" s="205"/>
      <c r="B139" s="206"/>
      <c r="C139" s="238" t="s">
        <v>332</v>
      </c>
      <c r="D139" s="210"/>
      <c r="E139" s="211">
        <v>35.51</v>
      </c>
      <c r="F139" s="208"/>
      <c r="G139" s="208"/>
      <c r="H139" s="208"/>
      <c r="I139" s="208"/>
      <c r="J139" s="208"/>
      <c r="K139" s="208"/>
      <c r="L139" s="208"/>
      <c r="M139" s="208"/>
      <c r="N139" s="207"/>
      <c r="O139" s="207"/>
      <c r="P139" s="207"/>
      <c r="Q139" s="207"/>
      <c r="R139" s="208"/>
      <c r="S139" s="208"/>
      <c r="T139" s="208"/>
      <c r="U139" s="208"/>
      <c r="V139" s="208"/>
      <c r="W139" s="208"/>
      <c r="X139" s="208"/>
      <c r="Y139" s="208"/>
      <c r="Z139" s="188"/>
      <c r="AA139" s="188"/>
      <c r="AB139" s="188"/>
      <c r="AC139" s="188"/>
      <c r="AD139" s="188"/>
      <c r="AE139" s="188"/>
      <c r="AF139" s="188"/>
      <c r="AG139" s="188" t="s">
        <v>151</v>
      </c>
      <c r="AH139" s="188">
        <v>0</v>
      </c>
      <c r="AI139" s="188"/>
      <c r="AJ139" s="188"/>
      <c r="AK139" s="188"/>
      <c r="AL139" s="188"/>
      <c r="AM139" s="188"/>
      <c r="AN139" s="188"/>
      <c r="AO139" s="188"/>
      <c r="AP139" s="188"/>
      <c r="AQ139" s="188"/>
      <c r="AR139" s="188"/>
      <c r="AS139" s="188"/>
      <c r="AT139" s="188"/>
      <c r="AU139" s="188"/>
      <c r="AV139" s="188"/>
      <c r="AW139" s="188"/>
      <c r="AX139" s="188"/>
      <c r="AY139" s="188"/>
      <c r="AZ139" s="188"/>
      <c r="BA139" s="188"/>
      <c r="BB139" s="188"/>
      <c r="BC139" s="188"/>
      <c r="BD139" s="188"/>
      <c r="BE139" s="188"/>
      <c r="BF139" s="188"/>
      <c r="BG139" s="188"/>
      <c r="BH139" s="188"/>
    </row>
    <row r="140" spans="1:60" ht="22.5" outlineLevel="1">
      <c r="A140" s="221">
        <v>56</v>
      </c>
      <c r="B140" s="222" t="s">
        <v>333</v>
      </c>
      <c r="C140" s="237" t="s">
        <v>334</v>
      </c>
      <c r="D140" s="223" t="s">
        <v>199</v>
      </c>
      <c r="E140" s="224">
        <v>7</v>
      </c>
      <c r="F140" s="225">
        <v>61.8</v>
      </c>
      <c r="G140" s="226">
        <f>ROUND(E140*F140,2)</f>
        <v>432.6</v>
      </c>
      <c r="H140" s="209">
        <v>0</v>
      </c>
      <c r="I140" s="208">
        <f>ROUND(E140*H140,2)</f>
        <v>0</v>
      </c>
      <c r="J140" s="209">
        <v>61.8</v>
      </c>
      <c r="K140" s="208">
        <f>ROUND(E140*J140,2)</f>
        <v>432.6</v>
      </c>
      <c r="L140" s="208">
        <v>21</v>
      </c>
      <c r="M140" s="208">
        <f>G140*(1+L140/100)</f>
        <v>523.44600000000003</v>
      </c>
      <c r="N140" s="207">
        <v>0</v>
      </c>
      <c r="O140" s="207">
        <f>ROUND(E140*N140,2)</f>
        <v>0</v>
      </c>
      <c r="P140" s="207">
        <v>1.3500000000000001E-3</v>
      </c>
      <c r="Q140" s="207">
        <f>ROUND(E140*P140,2)</f>
        <v>0.01</v>
      </c>
      <c r="R140" s="208"/>
      <c r="S140" s="208" t="s">
        <v>146</v>
      </c>
      <c r="T140" s="208" t="s">
        <v>146</v>
      </c>
      <c r="U140" s="208">
        <v>9.1999999999999998E-2</v>
      </c>
      <c r="V140" s="208">
        <f>ROUND(E140*U140,2)</f>
        <v>0.64</v>
      </c>
      <c r="W140" s="208"/>
      <c r="X140" s="208" t="s">
        <v>147</v>
      </c>
      <c r="Y140" s="208" t="s">
        <v>148</v>
      </c>
      <c r="Z140" s="188"/>
      <c r="AA140" s="188"/>
      <c r="AB140" s="188"/>
      <c r="AC140" s="188"/>
      <c r="AD140" s="188"/>
      <c r="AE140" s="188"/>
      <c r="AF140" s="188"/>
      <c r="AG140" s="188" t="s">
        <v>149</v>
      </c>
      <c r="AH140" s="188"/>
      <c r="AI140" s="188"/>
      <c r="AJ140" s="188"/>
      <c r="AK140" s="188"/>
      <c r="AL140" s="188"/>
      <c r="AM140" s="188"/>
      <c r="AN140" s="188"/>
      <c r="AO140" s="188"/>
      <c r="AP140" s="188"/>
      <c r="AQ140" s="188"/>
      <c r="AR140" s="188"/>
      <c r="AS140" s="188"/>
      <c r="AT140" s="188"/>
      <c r="AU140" s="188"/>
      <c r="AV140" s="188"/>
      <c r="AW140" s="188"/>
      <c r="AX140" s="188"/>
      <c r="AY140" s="188"/>
      <c r="AZ140" s="188"/>
      <c r="BA140" s="188"/>
      <c r="BB140" s="188"/>
      <c r="BC140" s="188"/>
      <c r="BD140" s="188"/>
      <c r="BE140" s="188"/>
      <c r="BF140" s="188"/>
      <c r="BG140" s="188"/>
      <c r="BH140" s="188"/>
    </row>
    <row r="141" spans="1:60" outlineLevel="2">
      <c r="A141" s="205"/>
      <c r="B141" s="206"/>
      <c r="C141" s="238" t="s">
        <v>335</v>
      </c>
      <c r="D141" s="210"/>
      <c r="E141" s="211">
        <v>7</v>
      </c>
      <c r="F141" s="208"/>
      <c r="G141" s="208"/>
      <c r="H141" s="208"/>
      <c r="I141" s="208"/>
      <c r="J141" s="208"/>
      <c r="K141" s="208"/>
      <c r="L141" s="208"/>
      <c r="M141" s="208"/>
      <c r="N141" s="207"/>
      <c r="O141" s="207"/>
      <c r="P141" s="207"/>
      <c r="Q141" s="207"/>
      <c r="R141" s="208"/>
      <c r="S141" s="208"/>
      <c r="T141" s="208"/>
      <c r="U141" s="208"/>
      <c r="V141" s="208"/>
      <c r="W141" s="208"/>
      <c r="X141" s="208"/>
      <c r="Y141" s="208"/>
      <c r="Z141" s="188"/>
      <c r="AA141" s="188"/>
      <c r="AB141" s="188"/>
      <c r="AC141" s="188"/>
      <c r="AD141" s="188"/>
      <c r="AE141" s="188"/>
      <c r="AF141" s="188"/>
      <c r="AG141" s="188" t="s">
        <v>151</v>
      </c>
      <c r="AH141" s="188">
        <v>0</v>
      </c>
      <c r="AI141" s="188"/>
      <c r="AJ141" s="188"/>
      <c r="AK141" s="188"/>
      <c r="AL141" s="188"/>
      <c r="AM141" s="188"/>
      <c r="AN141" s="188"/>
      <c r="AO141" s="188"/>
      <c r="AP141" s="188"/>
      <c r="AQ141" s="188"/>
      <c r="AR141" s="188"/>
      <c r="AS141" s="188"/>
      <c r="AT141" s="188"/>
      <c r="AU141" s="188"/>
      <c r="AV141" s="188"/>
      <c r="AW141" s="188"/>
      <c r="AX141" s="188"/>
      <c r="AY141" s="188"/>
      <c r="AZ141" s="188"/>
      <c r="BA141" s="188"/>
      <c r="BB141" s="188"/>
      <c r="BC141" s="188"/>
      <c r="BD141" s="188"/>
      <c r="BE141" s="188"/>
      <c r="BF141" s="188"/>
      <c r="BG141" s="188"/>
      <c r="BH141" s="188"/>
    </row>
    <row r="142" spans="1:60" outlineLevel="1">
      <c r="A142" s="221">
        <v>57</v>
      </c>
      <c r="B142" s="222" t="s">
        <v>336</v>
      </c>
      <c r="C142" s="237" t="s">
        <v>337</v>
      </c>
      <c r="D142" s="223" t="s">
        <v>199</v>
      </c>
      <c r="E142" s="224">
        <v>34.729999999999997</v>
      </c>
      <c r="F142" s="225">
        <v>44</v>
      </c>
      <c r="G142" s="226">
        <f>ROUND(E142*F142,2)</f>
        <v>1528.12</v>
      </c>
      <c r="H142" s="209">
        <v>0</v>
      </c>
      <c r="I142" s="208">
        <f>ROUND(E142*H142,2)</f>
        <v>0</v>
      </c>
      <c r="J142" s="209">
        <v>44</v>
      </c>
      <c r="K142" s="208">
        <f>ROUND(E142*J142,2)</f>
        <v>1528.12</v>
      </c>
      <c r="L142" s="208">
        <v>21</v>
      </c>
      <c r="M142" s="208">
        <f>G142*(1+L142/100)</f>
        <v>1849.0251999999998</v>
      </c>
      <c r="N142" s="207">
        <v>0</v>
      </c>
      <c r="O142" s="207">
        <f>ROUND(E142*N142,2)</f>
        <v>0</v>
      </c>
      <c r="P142" s="207">
        <v>3.2399999999999998E-3</v>
      </c>
      <c r="Q142" s="207">
        <f>ROUND(E142*P142,2)</f>
        <v>0.11</v>
      </c>
      <c r="R142" s="208"/>
      <c r="S142" s="208" t="s">
        <v>154</v>
      </c>
      <c r="T142" s="208" t="s">
        <v>155</v>
      </c>
      <c r="U142" s="208">
        <v>7.0000000000000007E-2</v>
      </c>
      <c r="V142" s="208">
        <f>ROUND(E142*U142,2)</f>
        <v>2.4300000000000002</v>
      </c>
      <c r="W142" s="208"/>
      <c r="X142" s="208" t="s">
        <v>147</v>
      </c>
      <c r="Y142" s="208" t="s">
        <v>148</v>
      </c>
      <c r="Z142" s="188"/>
      <c r="AA142" s="188"/>
      <c r="AB142" s="188"/>
      <c r="AC142" s="188"/>
      <c r="AD142" s="188"/>
      <c r="AE142" s="188"/>
      <c r="AF142" s="188"/>
      <c r="AG142" s="188" t="s">
        <v>149</v>
      </c>
      <c r="AH142" s="188"/>
      <c r="AI142" s="188"/>
      <c r="AJ142" s="188"/>
      <c r="AK142" s="188"/>
      <c r="AL142" s="188"/>
      <c r="AM142" s="188"/>
      <c r="AN142" s="188"/>
      <c r="AO142" s="188"/>
      <c r="AP142" s="188"/>
      <c r="AQ142" s="188"/>
      <c r="AR142" s="188"/>
      <c r="AS142" s="188"/>
      <c r="AT142" s="188"/>
      <c r="AU142" s="188"/>
      <c r="AV142" s="188"/>
      <c r="AW142" s="188"/>
      <c r="AX142" s="188"/>
      <c r="AY142" s="188"/>
      <c r="AZ142" s="188"/>
      <c r="BA142" s="188"/>
      <c r="BB142" s="188"/>
      <c r="BC142" s="188"/>
      <c r="BD142" s="188"/>
      <c r="BE142" s="188"/>
      <c r="BF142" s="188"/>
      <c r="BG142" s="188"/>
      <c r="BH142" s="188"/>
    </row>
    <row r="143" spans="1:60" outlineLevel="2">
      <c r="A143" s="205"/>
      <c r="B143" s="206"/>
      <c r="C143" s="238" t="s">
        <v>338</v>
      </c>
      <c r="D143" s="210"/>
      <c r="E143" s="211">
        <v>34.729999999999997</v>
      </c>
      <c r="F143" s="208"/>
      <c r="G143" s="208"/>
      <c r="H143" s="208"/>
      <c r="I143" s="208"/>
      <c r="J143" s="208"/>
      <c r="K143" s="208"/>
      <c r="L143" s="208"/>
      <c r="M143" s="208"/>
      <c r="N143" s="207"/>
      <c r="O143" s="207"/>
      <c r="P143" s="207"/>
      <c r="Q143" s="207"/>
      <c r="R143" s="208"/>
      <c r="S143" s="208"/>
      <c r="T143" s="208"/>
      <c r="U143" s="208"/>
      <c r="V143" s="208"/>
      <c r="W143" s="208"/>
      <c r="X143" s="208"/>
      <c r="Y143" s="208"/>
      <c r="Z143" s="188"/>
      <c r="AA143" s="188"/>
      <c r="AB143" s="188"/>
      <c r="AC143" s="188"/>
      <c r="AD143" s="188"/>
      <c r="AE143" s="188"/>
      <c r="AF143" s="188"/>
      <c r="AG143" s="188" t="s">
        <v>151</v>
      </c>
      <c r="AH143" s="188">
        <v>0</v>
      </c>
      <c r="AI143" s="188"/>
      <c r="AJ143" s="188"/>
      <c r="AK143" s="188"/>
      <c r="AL143" s="188"/>
      <c r="AM143" s="188"/>
      <c r="AN143" s="188"/>
      <c r="AO143" s="188"/>
      <c r="AP143" s="188"/>
      <c r="AQ143" s="188"/>
      <c r="AR143" s="188"/>
      <c r="AS143" s="188"/>
      <c r="AT143" s="188"/>
      <c r="AU143" s="188"/>
      <c r="AV143" s="188"/>
      <c r="AW143" s="188"/>
      <c r="AX143" s="188"/>
      <c r="AY143" s="188"/>
      <c r="AZ143" s="188"/>
      <c r="BA143" s="188"/>
      <c r="BB143" s="188"/>
      <c r="BC143" s="188"/>
      <c r="BD143" s="188"/>
      <c r="BE143" s="188"/>
      <c r="BF143" s="188"/>
      <c r="BG143" s="188"/>
      <c r="BH143" s="188"/>
    </row>
    <row r="144" spans="1:60" outlineLevel="1">
      <c r="A144" s="229">
        <v>58</v>
      </c>
      <c r="B144" s="230" t="s">
        <v>339</v>
      </c>
      <c r="C144" s="240" t="s">
        <v>340</v>
      </c>
      <c r="D144" s="231" t="s">
        <v>254</v>
      </c>
      <c r="E144" s="232">
        <v>0.11771</v>
      </c>
      <c r="F144" s="233">
        <v>2350</v>
      </c>
      <c r="G144" s="234">
        <f>ROUND(E144*F144,2)</f>
        <v>276.62</v>
      </c>
      <c r="H144" s="209">
        <v>0</v>
      </c>
      <c r="I144" s="208">
        <f>ROUND(E144*H144,2)</f>
        <v>0</v>
      </c>
      <c r="J144" s="209">
        <v>2350</v>
      </c>
      <c r="K144" s="208">
        <f>ROUND(E144*J144,2)</f>
        <v>276.62</v>
      </c>
      <c r="L144" s="208">
        <v>21</v>
      </c>
      <c r="M144" s="208">
        <f>G144*(1+L144/100)</f>
        <v>334.71019999999999</v>
      </c>
      <c r="N144" s="207">
        <v>0</v>
      </c>
      <c r="O144" s="207">
        <f>ROUND(E144*N144,2)</f>
        <v>0</v>
      </c>
      <c r="P144" s="207">
        <v>0</v>
      </c>
      <c r="Q144" s="207">
        <f>ROUND(E144*P144,2)</f>
        <v>0</v>
      </c>
      <c r="R144" s="208"/>
      <c r="S144" s="208" t="s">
        <v>146</v>
      </c>
      <c r="T144" s="208" t="s">
        <v>146</v>
      </c>
      <c r="U144" s="208">
        <v>4.82</v>
      </c>
      <c r="V144" s="208">
        <f>ROUND(E144*U144,2)</f>
        <v>0.56999999999999995</v>
      </c>
      <c r="W144" s="208"/>
      <c r="X144" s="208" t="s">
        <v>255</v>
      </c>
      <c r="Y144" s="208" t="s">
        <v>148</v>
      </c>
      <c r="Z144" s="188"/>
      <c r="AA144" s="188"/>
      <c r="AB144" s="188"/>
      <c r="AC144" s="188"/>
      <c r="AD144" s="188"/>
      <c r="AE144" s="188"/>
      <c r="AF144" s="188"/>
      <c r="AG144" s="188" t="s">
        <v>256</v>
      </c>
      <c r="AH144" s="188"/>
      <c r="AI144" s="188"/>
      <c r="AJ144" s="188"/>
      <c r="AK144" s="188"/>
      <c r="AL144" s="188"/>
      <c r="AM144" s="188"/>
      <c r="AN144" s="188"/>
      <c r="AO144" s="188"/>
      <c r="AP144" s="188"/>
      <c r="AQ144" s="188"/>
      <c r="AR144" s="188"/>
      <c r="AS144" s="188"/>
      <c r="AT144" s="188"/>
      <c r="AU144" s="188"/>
      <c r="AV144" s="188"/>
      <c r="AW144" s="188"/>
      <c r="AX144" s="188"/>
      <c r="AY144" s="188"/>
      <c r="AZ144" s="188"/>
      <c r="BA144" s="188"/>
      <c r="BB144" s="188"/>
      <c r="BC144" s="188"/>
      <c r="BD144" s="188"/>
      <c r="BE144" s="188"/>
      <c r="BF144" s="188"/>
      <c r="BG144" s="188"/>
      <c r="BH144" s="188"/>
    </row>
    <row r="145" spans="1:60">
      <c r="A145" s="214" t="s">
        <v>141</v>
      </c>
      <c r="B145" s="215" t="s">
        <v>93</v>
      </c>
      <c r="C145" s="236" t="s">
        <v>94</v>
      </c>
      <c r="D145" s="216"/>
      <c r="E145" s="217"/>
      <c r="F145" s="218"/>
      <c r="G145" s="219">
        <f>SUMIF(AG146:AG149,"&lt;&gt;NOR",G146:G149)</f>
        <v>3770.7</v>
      </c>
      <c r="H145" s="213"/>
      <c r="I145" s="213">
        <f>SUM(I146:I149)</f>
        <v>0</v>
      </c>
      <c r="J145" s="213"/>
      <c r="K145" s="213">
        <f>SUM(K146:K149)</f>
        <v>3770.7</v>
      </c>
      <c r="L145" s="213"/>
      <c r="M145" s="213">
        <f>SUM(M146:M149)</f>
        <v>4562.5469999999996</v>
      </c>
      <c r="N145" s="212"/>
      <c r="O145" s="212">
        <f>SUM(O146:O149)</f>
        <v>0</v>
      </c>
      <c r="P145" s="212"/>
      <c r="Q145" s="212">
        <f>SUM(Q146:Q149)</f>
        <v>0.77</v>
      </c>
      <c r="R145" s="213"/>
      <c r="S145" s="213"/>
      <c r="T145" s="213"/>
      <c r="U145" s="213"/>
      <c r="V145" s="213">
        <f>SUM(V146:V149)</f>
        <v>6.5500000000000007</v>
      </c>
      <c r="W145" s="213"/>
      <c r="X145" s="213"/>
      <c r="Y145" s="213"/>
      <c r="AG145" t="s">
        <v>142</v>
      </c>
    </row>
    <row r="146" spans="1:60" outlineLevel="1">
      <c r="A146" s="221">
        <v>59</v>
      </c>
      <c r="B146" s="222" t="s">
        <v>341</v>
      </c>
      <c r="C146" s="237" t="s">
        <v>342</v>
      </c>
      <c r="D146" s="223" t="s">
        <v>145</v>
      </c>
      <c r="E146" s="224">
        <v>23.73</v>
      </c>
      <c r="F146" s="225">
        <v>121</v>
      </c>
      <c r="G146" s="226">
        <f>ROUND(E146*F146,2)</f>
        <v>2871.33</v>
      </c>
      <c r="H146" s="209">
        <v>0</v>
      </c>
      <c r="I146" s="208">
        <f>ROUND(E146*H146,2)</f>
        <v>0</v>
      </c>
      <c r="J146" s="209">
        <v>121</v>
      </c>
      <c r="K146" s="208">
        <f>ROUND(E146*J146,2)</f>
        <v>2871.33</v>
      </c>
      <c r="L146" s="208">
        <v>21</v>
      </c>
      <c r="M146" s="208">
        <f>G146*(1+L146/100)</f>
        <v>3474.3092999999999</v>
      </c>
      <c r="N146" s="207">
        <v>0</v>
      </c>
      <c r="O146" s="207">
        <f>ROUND(E146*N146,2)</f>
        <v>0</v>
      </c>
      <c r="P146" s="207">
        <v>2.4649999999999998E-2</v>
      </c>
      <c r="Q146" s="207">
        <f>ROUND(E146*P146,2)</f>
        <v>0.57999999999999996</v>
      </c>
      <c r="R146" s="208"/>
      <c r="S146" s="208" t="s">
        <v>146</v>
      </c>
      <c r="T146" s="208" t="s">
        <v>146</v>
      </c>
      <c r="U146" s="208">
        <v>0.21</v>
      </c>
      <c r="V146" s="208">
        <f>ROUND(E146*U146,2)</f>
        <v>4.9800000000000004</v>
      </c>
      <c r="W146" s="208"/>
      <c r="X146" s="208" t="s">
        <v>147</v>
      </c>
      <c r="Y146" s="208" t="s">
        <v>148</v>
      </c>
      <c r="Z146" s="188"/>
      <c r="AA146" s="188"/>
      <c r="AB146" s="188"/>
      <c r="AC146" s="188"/>
      <c r="AD146" s="188"/>
      <c r="AE146" s="188"/>
      <c r="AF146" s="188"/>
      <c r="AG146" s="188" t="s">
        <v>149</v>
      </c>
      <c r="AH146" s="188"/>
      <c r="AI146" s="188"/>
      <c r="AJ146" s="188"/>
      <c r="AK146" s="188"/>
      <c r="AL146" s="188"/>
      <c r="AM146" s="188"/>
      <c r="AN146" s="188"/>
      <c r="AO146" s="188"/>
      <c r="AP146" s="188"/>
      <c r="AQ146" s="188"/>
      <c r="AR146" s="188"/>
      <c r="AS146" s="188"/>
      <c r="AT146" s="188"/>
      <c r="AU146" s="188"/>
      <c r="AV146" s="188"/>
      <c r="AW146" s="188"/>
      <c r="AX146" s="188"/>
      <c r="AY146" s="188"/>
      <c r="AZ146" s="188"/>
      <c r="BA146" s="188"/>
      <c r="BB146" s="188"/>
      <c r="BC146" s="188"/>
      <c r="BD146" s="188"/>
      <c r="BE146" s="188"/>
      <c r="BF146" s="188"/>
      <c r="BG146" s="188"/>
      <c r="BH146" s="188"/>
    </row>
    <row r="147" spans="1:60" ht="22.5" outlineLevel="2">
      <c r="A147" s="205"/>
      <c r="B147" s="206"/>
      <c r="C147" s="238" t="s">
        <v>343</v>
      </c>
      <c r="D147" s="210"/>
      <c r="E147" s="211">
        <v>23.73</v>
      </c>
      <c r="F147" s="208"/>
      <c r="G147" s="208"/>
      <c r="H147" s="208"/>
      <c r="I147" s="208"/>
      <c r="J147" s="208"/>
      <c r="K147" s="208"/>
      <c r="L147" s="208"/>
      <c r="M147" s="208"/>
      <c r="N147" s="207"/>
      <c r="O147" s="207"/>
      <c r="P147" s="207"/>
      <c r="Q147" s="207"/>
      <c r="R147" s="208"/>
      <c r="S147" s="208"/>
      <c r="T147" s="208"/>
      <c r="U147" s="208"/>
      <c r="V147" s="208"/>
      <c r="W147" s="208"/>
      <c r="X147" s="208"/>
      <c r="Y147" s="208"/>
      <c r="Z147" s="188"/>
      <c r="AA147" s="188"/>
      <c r="AB147" s="188"/>
      <c r="AC147" s="188"/>
      <c r="AD147" s="188"/>
      <c r="AE147" s="188"/>
      <c r="AF147" s="188"/>
      <c r="AG147" s="188" t="s">
        <v>151</v>
      </c>
      <c r="AH147" s="188">
        <v>0</v>
      </c>
      <c r="AI147" s="188"/>
      <c r="AJ147" s="188"/>
      <c r="AK147" s="188"/>
      <c r="AL147" s="188"/>
      <c r="AM147" s="188"/>
      <c r="AN147" s="188"/>
      <c r="AO147" s="188"/>
      <c r="AP147" s="188"/>
      <c r="AQ147" s="188"/>
      <c r="AR147" s="188"/>
      <c r="AS147" s="188"/>
      <c r="AT147" s="188"/>
      <c r="AU147" s="188"/>
      <c r="AV147" s="188"/>
      <c r="AW147" s="188"/>
      <c r="AX147" s="188"/>
      <c r="AY147" s="188"/>
      <c r="AZ147" s="188"/>
      <c r="BA147" s="188"/>
      <c r="BB147" s="188"/>
      <c r="BC147" s="188"/>
      <c r="BD147" s="188"/>
      <c r="BE147" s="188"/>
      <c r="BF147" s="188"/>
      <c r="BG147" s="188"/>
      <c r="BH147" s="188"/>
    </row>
    <row r="148" spans="1:60" outlineLevel="1">
      <c r="A148" s="221">
        <v>60</v>
      </c>
      <c r="B148" s="222" t="s">
        <v>344</v>
      </c>
      <c r="C148" s="237" t="s">
        <v>345</v>
      </c>
      <c r="D148" s="223" t="s">
        <v>145</v>
      </c>
      <c r="E148" s="224">
        <v>23.73</v>
      </c>
      <c r="F148" s="225">
        <v>37.9</v>
      </c>
      <c r="G148" s="226">
        <f>ROUND(E148*F148,2)</f>
        <v>899.37</v>
      </c>
      <c r="H148" s="209">
        <v>0</v>
      </c>
      <c r="I148" s="208">
        <f>ROUND(E148*H148,2)</f>
        <v>0</v>
      </c>
      <c r="J148" s="209">
        <v>37.9</v>
      </c>
      <c r="K148" s="208">
        <f>ROUND(E148*J148,2)</f>
        <v>899.37</v>
      </c>
      <c r="L148" s="208">
        <v>21</v>
      </c>
      <c r="M148" s="208">
        <f>G148*(1+L148/100)</f>
        <v>1088.2376999999999</v>
      </c>
      <c r="N148" s="207">
        <v>0</v>
      </c>
      <c r="O148" s="207">
        <f>ROUND(E148*N148,2)</f>
        <v>0</v>
      </c>
      <c r="P148" s="207">
        <v>8.0000000000000002E-3</v>
      </c>
      <c r="Q148" s="207">
        <f>ROUND(E148*P148,2)</f>
        <v>0.19</v>
      </c>
      <c r="R148" s="208"/>
      <c r="S148" s="208" t="s">
        <v>146</v>
      </c>
      <c r="T148" s="208" t="s">
        <v>146</v>
      </c>
      <c r="U148" s="208">
        <v>6.6000000000000003E-2</v>
      </c>
      <c r="V148" s="208">
        <f>ROUND(E148*U148,2)</f>
        <v>1.57</v>
      </c>
      <c r="W148" s="208"/>
      <c r="X148" s="208" t="s">
        <v>147</v>
      </c>
      <c r="Y148" s="208" t="s">
        <v>148</v>
      </c>
      <c r="Z148" s="188"/>
      <c r="AA148" s="188"/>
      <c r="AB148" s="188"/>
      <c r="AC148" s="188"/>
      <c r="AD148" s="188"/>
      <c r="AE148" s="188"/>
      <c r="AF148" s="188"/>
      <c r="AG148" s="188" t="s">
        <v>149</v>
      </c>
      <c r="AH148" s="188"/>
      <c r="AI148" s="188"/>
      <c r="AJ148" s="188"/>
      <c r="AK148" s="188"/>
      <c r="AL148" s="188"/>
      <c r="AM148" s="188"/>
      <c r="AN148" s="188"/>
      <c r="AO148" s="188"/>
      <c r="AP148" s="188"/>
      <c r="AQ148" s="188"/>
      <c r="AR148" s="188"/>
      <c r="AS148" s="188"/>
      <c r="AT148" s="188"/>
      <c r="AU148" s="188"/>
      <c r="AV148" s="188"/>
      <c r="AW148" s="188"/>
      <c r="AX148" s="188"/>
      <c r="AY148" s="188"/>
      <c r="AZ148" s="188"/>
      <c r="BA148" s="188"/>
      <c r="BB148" s="188"/>
      <c r="BC148" s="188"/>
      <c r="BD148" s="188"/>
      <c r="BE148" s="188"/>
      <c r="BF148" s="188"/>
      <c r="BG148" s="188"/>
      <c r="BH148" s="188"/>
    </row>
    <row r="149" spans="1:60" ht="22.5" outlineLevel="2">
      <c r="A149" s="205"/>
      <c r="B149" s="206"/>
      <c r="C149" s="238" t="s">
        <v>343</v>
      </c>
      <c r="D149" s="210"/>
      <c r="E149" s="211">
        <v>23.73</v>
      </c>
      <c r="F149" s="208"/>
      <c r="G149" s="208"/>
      <c r="H149" s="208"/>
      <c r="I149" s="208"/>
      <c r="J149" s="208"/>
      <c r="K149" s="208"/>
      <c r="L149" s="208"/>
      <c r="M149" s="208"/>
      <c r="N149" s="207"/>
      <c r="O149" s="207"/>
      <c r="P149" s="207"/>
      <c r="Q149" s="207"/>
      <c r="R149" s="208"/>
      <c r="S149" s="208"/>
      <c r="T149" s="208"/>
      <c r="U149" s="208"/>
      <c r="V149" s="208"/>
      <c r="W149" s="208"/>
      <c r="X149" s="208"/>
      <c r="Y149" s="208"/>
      <c r="Z149" s="188"/>
      <c r="AA149" s="188"/>
      <c r="AB149" s="188"/>
      <c r="AC149" s="188"/>
      <c r="AD149" s="188"/>
      <c r="AE149" s="188"/>
      <c r="AF149" s="188"/>
      <c r="AG149" s="188" t="s">
        <v>151</v>
      </c>
      <c r="AH149" s="188">
        <v>0</v>
      </c>
      <c r="AI149" s="188"/>
      <c r="AJ149" s="188"/>
      <c r="AK149" s="188"/>
      <c r="AL149" s="188"/>
      <c r="AM149" s="188"/>
      <c r="AN149" s="188"/>
      <c r="AO149" s="188"/>
      <c r="AP149" s="188"/>
      <c r="AQ149" s="188"/>
      <c r="AR149" s="188"/>
      <c r="AS149" s="188"/>
      <c r="AT149" s="188"/>
      <c r="AU149" s="188"/>
      <c r="AV149" s="188"/>
      <c r="AW149" s="188"/>
      <c r="AX149" s="188"/>
      <c r="AY149" s="188"/>
      <c r="AZ149" s="188"/>
      <c r="BA149" s="188"/>
      <c r="BB149" s="188"/>
      <c r="BC149" s="188"/>
      <c r="BD149" s="188"/>
      <c r="BE149" s="188"/>
      <c r="BF149" s="188"/>
      <c r="BG149" s="188"/>
      <c r="BH149" s="188"/>
    </row>
    <row r="150" spans="1:60">
      <c r="A150" s="214" t="s">
        <v>141</v>
      </c>
      <c r="B150" s="215" t="s">
        <v>95</v>
      </c>
      <c r="C150" s="236" t="s">
        <v>96</v>
      </c>
      <c r="D150" s="216"/>
      <c r="E150" s="217"/>
      <c r="F150" s="218"/>
      <c r="G150" s="219">
        <f>SUMIF(AG151:AG168,"&lt;&gt;NOR",G151:G168)</f>
        <v>1436833.9</v>
      </c>
      <c r="H150" s="213"/>
      <c r="I150" s="213">
        <f>SUM(I151:I168)</f>
        <v>650780</v>
      </c>
      <c r="J150" s="213"/>
      <c r="K150" s="213">
        <f>SUM(K151:K168)</f>
        <v>786053.9</v>
      </c>
      <c r="L150" s="213"/>
      <c r="M150" s="213">
        <f>SUM(M151:M168)</f>
        <v>1738569.0189999999</v>
      </c>
      <c r="N150" s="212"/>
      <c r="O150" s="212">
        <f>SUM(O151:O168)</f>
        <v>14.69</v>
      </c>
      <c r="P150" s="212"/>
      <c r="Q150" s="212">
        <f>SUM(Q151:Q168)</f>
        <v>0</v>
      </c>
      <c r="R150" s="213"/>
      <c r="S150" s="213"/>
      <c r="T150" s="213"/>
      <c r="U150" s="213"/>
      <c r="V150" s="213">
        <f>SUM(V151:V168)</f>
        <v>486.15999999999997</v>
      </c>
      <c r="W150" s="213"/>
      <c r="X150" s="213"/>
      <c r="Y150" s="213"/>
      <c r="AG150" t="s">
        <v>142</v>
      </c>
    </row>
    <row r="151" spans="1:60" outlineLevel="1">
      <c r="A151" s="221">
        <v>61</v>
      </c>
      <c r="B151" s="222" t="s">
        <v>346</v>
      </c>
      <c r="C151" s="237" t="s">
        <v>347</v>
      </c>
      <c r="D151" s="223" t="s">
        <v>207</v>
      </c>
      <c r="E151" s="224">
        <v>13000</v>
      </c>
      <c r="F151" s="225">
        <v>34.6</v>
      </c>
      <c r="G151" s="226">
        <f>ROUND(E151*F151,2)</f>
        <v>449800</v>
      </c>
      <c r="H151" s="209">
        <v>10.1</v>
      </c>
      <c r="I151" s="208">
        <f>ROUND(E151*H151,2)</f>
        <v>131300</v>
      </c>
      <c r="J151" s="209">
        <v>24.5</v>
      </c>
      <c r="K151" s="208">
        <f>ROUND(E151*J151,2)</f>
        <v>318500</v>
      </c>
      <c r="L151" s="208">
        <v>21</v>
      </c>
      <c r="M151" s="208">
        <f>G151*(1+L151/100)</f>
        <v>544258</v>
      </c>
      <c r="N151" s="207">
        <v>5.0000000000000002E-5</v>
      </c>
      <c r="O151" s="207">
        <f>ROUND(E151*N151,2)</f>
        <v>0.65</v>
      </c>
      <c r="P151" s="207">
        <v>0</v>
      </c>
      <c r="Q151" s="207">
        <f>ROUND(E151*P151,2)</f>
        <v>0</v>
      </c>
      <c r="R151" s="208"/>
      <c r="S151" s="208" t="s">
        <v>146</v>
      </c>
      <c r="T151" s="208" t="s">
        <v>146</v>
      </c>
      <c r="U151" s="208">
        <v>3.4000000000000002E-2</v>
      </c>
      <c r="V151" s="208">
        <f>ROUND(E151*U151,2)</f>
        <v>442</v>
      </c>
      <c r="W151" s="208"/>
      <c r="X151" s="208" t="s">
        <v>147</v>
      </c>
      <c r="Y151" s="208" t="s">
        <v>148</v>
      </c>
      <c r="Z151" s="188"/>
      <c r="AA151" s="188"/>
      <c r="AB151" s="188"/>
      <c r="AC151" s="188"/>
      <c r="AD151" s="188"/>
      <c r="AE151" s="188"/>
      <c r="AF151" s="188"/>
      <c r="AG151" s="188" t="s">
        <v>149</v>
      </c>
      <c r="AH151" s="188"/>
      <c r="AI151" s="188"/>
      <c r="AJ151" s="188"/>
      <c r="AK151" s="188"/>
      <c r="AL151" s="188"/>
      <c r="AM151" s="188"/>
      <c r="AN151" s="188"/>
      <c r="AO151" s="188"/>
      <c r="AP151" s="188"/>
      <c r="AQ151" s="188"/>
      <c r="AR151" s="188"/>
      <c r="AS151" s="188"/>
      <c r="AT151" s="188"/>
      <c r="AU151" s="188"/>
      <c r="AV151" s="188"/>
      <c r="AW151" s="188"/>
      <c r="AX151" s="188"/>
      <c r="AY151" s="188"/>
      <c r="AZ151" s="188"/>
      <c r="BA151" s="188"/>
      <c r="BB151" s="188"/>
      <c r="BC151" s="188"/>
      <c r="BD151" s="188"/>
      <c r="BE151" s="188"/>
      <c r="BF151" s="188"/>
      <c r="BG151" s="188"/>
      <c r="BH151" s="188"/>
    </row>
    <row r="152" spans="1:60" outlineLevel="2">
      <c r="A152" s="205"/>
      <c r="B152" s="206"/>
      <c r="C152" s="238" t="s">
        <v>348</v>
      </c>
      <c r="D152" s="210"/>
      <c r="E152" s="211">
        <v>13000</v>
      </c>
      <c r="F152" s="208"/>
      <c r="G152" s="208"/>
      <c r="H152" s="208"/>
      <c r="I152" s="208"/>
      <c r="J152" s="208"/>
      <c r="K152" s="208"/>
      <c r="L152" s="208"/>
      <c r="M152" s="208"/>
      <c r="N152" s="207"/>
      <c r="O152" s="207"/>
      <c r="P152" s="207"/>
      <c r="Q152" s="207"/>
      <c r="R152" s="208"/>
      <c r="S152" s="208"/>
      <c r="T152" s="208"/>
      <c r="U152" s="208"/>
      <c r="V152" s="208"/>
      <c r="W152" s="208"/>
      <c r="X152" s="208"/>
      <c r="Y152" s="208"/>
      <c r="Z152" s="188"/>
      <c r="AA152" s="188"/>
      <c r="AB152" s="188"/>
      <c r="AC152" s="188"/>
      <c r="AD152" s="188"/>
      <c r="AE152" s="188"/>
      <c r="AF152" s="188"/>
      <c r="AG152" s="188" t="s">
        <v>151</v>
      </c>
      <c r="AH152" s="188">
        <v>0</v>
      </c>
      <c r="AI152" s="188"/>
      <c r="AJ152" s="188"/>
      <c r="AK152" s="188"/>
      <c r="AL152" s="188"/>
      <c r="AM152" s="188"/>
      <c r="AN152" s="188"/>
      <c r="AO152" s="188"/>
      <c r="AP152" s="188"/>
      <c r="AQ152" s="188"/>
      <c r="AR152" s="188"/>
      <c r="AS152" s="188"/>
      <c r="AT152" s="188"/>
      <c r="AU152" s="188"/>
      <c r="AV152" s="188"/>
      <c r="AW152" s="188"/>
      <c r="AX152" s="188"/>
      <c r="AY152" s="188"/>
      <c r="AZ152" s="188"/>
      <c r="BA152" s="188"/>
      <c r="BB152" s="188"/>
      <c r="BC152" s="188"/>
      <c r="BD152" s="188"/>
      <c r="BE152" s="188"/>
      <c r="BF152" s="188"/>
      <c r="BG152" s="188"/>
      <c r="BH152" s="188"/>
    </row>
    <row r="153" spans="1:60" ht="33.75" outlineLevel="1">
      <c r="A153" s="221">
        <v>62</v>
      </c>
      <c r="B153" s="222" t="s">
        <v>349</v>
      </c>
      <c r="C153" s="237" t="s">
        <v>350</v>
      </c>
      <c r="D153" s="223" t="s">
        <v>219</v>
      </c>
      <c r="E153" s="224">
        <v>49.326250000000002</v>
      </c>
      <c r="F153" s="225">
        <v>2390</v>
      </c>
      <c r="G153" s="226">
        <f>ROUND(E153*F153,2)</f>
        <v>117889.74</v>
      </c>
      <c r="H153" s="209">
        <v>0</v>
      </c>
      <c r="I153" s="208">
        <f>ROUND(E153*H153,2)</f>
        <v>0</v>
      </c>
      <c r="J153" s="209">
        <v>2390</v>
      </c>
      <c r="K153" s="208">
        <f>ROUND(E153*J153,2)</f>
        <v>117889.74</v>
      </c>
      <c r="L153" s="208">
        <v>21</v>
      </c>
      <c r="M153" s="208">
        <f>G153*(1+L153/100)</f>
        <v>142646.58540000001</v>
      </c>
      <c r="N153" s="207">
        <v>0</v>
      </c>
      <c r="O153" s="207">
        <f>ROUND(E153*N153,2)</f>
        <v>0</v>
      </c>
      <c r="P153" s="207">
        <v>0</v>
      </c>
      <c r="Q153" s="207">
        <f>ROUND(E153*P153,2)</f>
        <v>0</v>
      </c>
      <c r="R153" s="208"/>
      <c r="S153" s="208" t="s">
        <v>154</v>
      </c>
      <c r="T153" s="208" t="s">
        <v>155</v>
      </c>
      <c r="U153" s="208">
        <v>0</v>
      </c>
      <c r="V153" s="208">
        <f>ROUND(E153*U153,2)</f>
        <v>0</v>
      </c>
      <c r="W153" s="208"/>
      <c r="X153" s="208" t="s">
        <v>147</v>
      </c>
      <c r="Y153" s="208" t="s">
        <v>148</v>
      </c>
      <c r="Z153" s="188"/>
      <c r="AA153" s="188"/>
      <c r="AB153" s="188"/>
      <c r="AC153" s="188"/>
      <c r="AD153" s="188"/>
      <c r="AE153" s="188"/>
      <c r="AF153" s="188"/>
      <c r="AG153" s="188" t="s">
        <v>149</v>
      </c>
      <c r="AH153" s="188"/>
      <c r="AI153" s="188"/>
      <c r="AJ153" s="188"/>
      <c r="AK153" s="188"/>
      <c r="AL153" s="188"/>
      <c r="AM153" s="188"/>
      <c r="AN153" s="188"/>
      <c r="AO153" s="188"/>
      <c r="AP153" s="188"/>
      <c r="AQ153" s="188"/>
      <c r="AR153" s="188"/>
      <c r="AS153" s="188"/>
      <c r="AT153" s="188"/>
      <c r="AU153" s="188"/>
      <c r="AV153" s="188"/>
      <c r="AW153" s="188"/>
      <c r="AX153" s="188"/>
      <c r="AY153" s="188"/>
      <c r="AZ153" s="188"/>
      <c r="BA153" s="188"/>
      <c r="BB153" s="188"/>
      <c r="BC153" s="188"/>
      <c r="BD153" s="188"/>
      <c r="BE153" s="188"/>
      <c r="BF153" s="188"/>
      <c r="BG153" s="188"/>
      <c r="BH153" s="188"/>
    </row>
    <row r="154" spans="1:60" outlineLevel="2">
      <c r="A154" s="205"/>
      <c r="B154" s="206"/>
      <c r="C154" s="239" t="s">
        <v>351</v>
      </c>
      <c r="D154" s="228"/>
      <c r="E154" s="228"/>
      <c r="F154" s="228"/>
      <c r="G154" s="228"/>
      <c r="H154" s="208"/>
      <c r="I154" s="208"/>
      <c r="J154" s="208"/>
      <c r="K154" s="208"/>
      <c r="L154" s="208"/>
      <c r="M154" s="208"/>
      <c r="N154" s="207"/>
      <c r="O154" s="207"/>
      <c r="P154" s="207"/>
      <c r="Q154" s="207"/>
      <c r="R154" s="208"/>
      <c r="S154" s="208"/>
      <c r="T154" s="208"/>
      <c r="U154" s="208"/>
      <c r="V154" s="208"/>
      <c r="W154" s="208"/>
      <c r="X154" s="208"/>
      <c r="Y154" s="208"/>
      <c r="Z154" s="188"/>
      <c r="AA154" s="188"/>
      <c r="AB154" s="188"/>
      <c r="AC154" s="188"/>
      <c r="AD154" s="188"/>
      <c r="AE154" s="188"/>
      <c r="AF154" s="188"/>
      <c r="AG154" s="188" t="s">
        <v>157</v>
      </c>
      <c r="AH154" s="188"/>
      <c r="AI154" s="188"/>
      <c r="AJ154" s="188"/>
      <c r="AK154" s="188"/>
      <c r="AL154" s="188"/>
      <c r="AM154" s="188"/>
      <c r="AN154" s="188"/>
      <c r="AO154" s="188"/>
      <c r="AP154" s="188"/>
      <c r="AQ154" s="188"/>
      <c r="AR154" s="188"/>
      <c r="AS154" s="188"/>
      <c r="AT154" s="188"/>
      <c r="AU154" s="188"/>
      <c r="AV154" s="188"/>
      <c r="AW154" s="188"/>
      <c r="AX154" s="188"/>
      <c r="AY154" s="188"/>
      <c r="AZ154" s="188"/>
      <c r="BA154" s="188"/>
      <c r="BB154" s="188"/>
      <c r="BC154" s="188"/>
      <c r="BD154" s="188"/>
      <c r="BE154" s="188"/>
      <c r="BF154" s="188"/>
      <c r="BG154" s="188"/>
      <c r="BH154" s="188"/>
    </row>
    <row r="155" spans="1:60" outlineLevel="2">
      <c r="A155" s="205"/>
      <c r="B155" s="206"/>
      <c r="C155" s="238" t="s">
        <v>352</v>
      </c>
      <c r="D155" s="210"/>
      <c r="E155" s="211">
        <v>49.326250000000002</v>
      </c>
      <c r="F155" s="208"/>
      <c r="G155" s="208"/>
      <c r="H155" s="208"/>
      <c r="I155" s="208"/>
      <c r="J155" s="208"/>
      <c r="K155" s="208"/>
      <c r="L155" s="208"/>
      <c r="M155" s="208"/>
      <c r="N155" s="207"/>
      <c r="O155" s="207"/>
      <c r="P155" s="207"/>
      <c r="Q155" s="207"/>
      <c r="R155" s="208"/>
      <c r="S155" s="208"/>
      <c r="T155" s="208"/>
      <c r="U155" s="208"/>
      <c r="V155" s="208"/>
      <c r="W155" s="208"/>
      <c r="X155" s="208"/>
      <c r="Y155" s="208"/>
      <c r="Z155" s="188"/>
      <c r="AA155" s="188"/>
      <c r="AB155" s="188"/>
      <c r="AC155" s="188"/>
      <c r="AD155" s="188"/>
      <c r="AE155" s="188"/>
      <c r="AF155" s="188"/>
      <c r="AG155" s="188" t="s">
        <v>151</v>
      </c>
      <c r="AH155" s="188">
        <v>0</v>
      </c>
      <c r="AI155" s="188"/>
      <c r="AJ155" s="188"/>
      <c r="AK155" s="188"/>
      <c r="AL155" s="188"/>
      <c r="AM155" s="188"/>
      <c r="AN155" s="188"/>
      <c r="AO155" s="188"/>
      <c r="AP155" s="188"/>
      <c r="AQ155" s="188"/>
      <c r="AR155" s="188"/>
      <c r="AS155" s="188"/>
      <c r="AT155" s="188"/>
      <c r="AU155" s="188"/>
      <c r="AV155" s="188"/>
      <c r="AW155" s="188"/>
      <c r="AX155" s="188"/>
      <c r="AY155" s="188"/>
      <c r="AZ155" s="188"/>
      <c r="BA155" s="188"/>
      <c r="BB155" s="188"/>
      <c r="BC155" s="188"/>
      <c r="BD155" s="188"/>
      <c r="BE155" s="188"/>
      <c r="BF155" s="188"/>
      <c r="BG155" s="188"/>
      <c r="BH155" s="188"/>
    </row>
    <row r="156" spans="1:60" outlineLevel="1">
      <c r="A156" s="221">
        <v>63</v>
      </c>
      <c r="B156" s="222" t="s">
        <v>353</v>
      </c>
      <c r="C156" s="237" t="s">
        <v>354</v>
      </c>
      <c r="D156" s="223" t="s">
        <v>355</v>
      </c>
      <c r="E156" s="224">
        <v>4</v>
      </c>
      <c r="F156" s="225">
        <v>22900</v>
      </c>
      <c r="G156" s="226">
        <f>ROUND(E156*F156,2)</f>
        <v>91600</v>
      </c>
      <c r="H156" s="209">
        <v>0</v>
      </c>
      <c r="I156" s="208">
        <f>ROUND(E156*H156,2)</f>
        <v>0</v>
      </c>
      <c r="J156" s="209">
        <v>22900</v>
      </c>
      <c r="K156" s="208">
        <f>ROUND(E156*J156,2)</f>
        <v>91600</v>
      </c>
      <c r="L156" s="208">
        <v>21</v>
      </c>
      <c r="M156" s="208">
        <f>G156*(1+L156/100)</f>
        <v>110836</v>
      </c>
      <c r="N156" s="207">
        <v>0</v>
      </c>
      <c r="O156" s="207">
        <f>ROUND(E156*N156,2)</f>
        <v>0</v>
      </c>
      <c r="P156" s="207">
        <v>0</v>
      </c>
      <c r="Q156" s="207">
        <f>ROUND(E156*P156,2)</f>
        <v>0</v>
      </c>
      <c r="R156" s="208"/>
      <c r="S156" s="208" t="s">
        <v>154</v>
      </c>
      <c r="T156" s="208" t="s">
        <v>155</v>
      </c>
      <c r="U156" s="208">
        <v>0</v>
      </c>
      <c r="V156" s="208">
        <f>ROUND(E156*U156,2)</f>
        <v>0</v>
      </c>
      <c r="W156" s="208"/>
      <c r="X156" s="208" t="s">
        <v>147</v>
      </c>
      <c r="Y156" s="208" t="s">
        <v>148</v>
      </c>
      <c r="Z156" s="188"/>
      <c r="AA156" s="188"/>
      <c r="AB156" s="188"/>
      <c r="AC156" s="188"/>
      <c r="AD156" s="188"/>
      <c r="AE156" s="188"/>
      <c r="AF156" s="188"/>
      <c r="AG156" s="188" t="s">
        <v>149</v>
      </c>
      <c r="AH156" s="188"/>
      <c r="AI156" s="188"/>
      <c r="AJ156" s="188"/>
      <c r="AK156" s="188"/>
      <c r="AL156" s="188"/>
      <c r="AM156" s="188"/>
      <c r="AN156" s="188"/>
      <c r="AO156" s="188"/>
      <c r="AP156" s="188"/>
      <c r="AQ156" s="188"/>
      <c r="AR156" s="188"/>
      <c r="AS156" s="188"/>
      <c r="AT156" s="188"/>
      <c r="AU156" s="188"/>
      <c r="AV156" s="188"/>
      <c r="AW156" s="188"/>
      <c r="AX156" s="188"/>
      <c r="AY156" s="188"/>
      <c r="AZ156" s="188"/>
      <c r="BA156" s="188"/>
      <c r="BB156" s="188"/>
      <c r="BC156" s="188"/>
      <c r="BD156" s="188"/>
      <c r="BE156" s="188"/>
      <c r="BF156" s="188"/>
      <c r="BG156" s="188"/>
      <c r="BH156" s="188"/>
    </row>
    <row r="157" spans="1:60" ht="22.5" outlineLevel="2">
      <c r="A157" s="205"/>
      <c r="B157" s="206"/>
      <c r="C157" s="239" t="s">
        <v>356</v>
      </c>
      <c r="D157" s="228"/>
      <c r="E157" s="228"/>
      <c r="F157" s="228"/>
      <c r="G157" s="228"/>
      <c r="H157" s="208"/>
      <c r="I157" s="208"/>
      <c r="J157" s="208"/>
      <c r="K157" s="208"/>
      <c r="L157" s="208"/>
      <c r="M157" s="208"/>
      <c r="N157" s="207"/>
      <c r="O157" s="207"/>
      <c r="P157" s="207"/>
      <c r="Q157" s="207"/>
      <c r="R157" s="208"/>
      <c r="S157" s="208"/>
      <c r="T157" s="208"/>
      <c r="U157" s="208"/>
      <c r="V157" s="208"/>
      <c r="W157" s="208"/>
      <c r="X157" s="208"/>
      <c r="Y157" s="208"/>
      <c r="Z157" s="188"/>
      <c r="AA157" s="188"/>
      <c r="AB157" s="188"/>
      <c r="AC157" s="188"/>
      <c r="AD157" s="188"/>
      <c r="AE157" s="188"/>
      <c r="AF157" s="188"/>
      <c r="AG157" s="188" t="s">
        <v>157</v>
      </c>
      <c r="AH157" s="188"/>
      <c r="AI157" s="188"/>
      <c r="AJ157" s="188"/>
      <c r="AK157" s="188"/>
      <c r="AL157" s="188"/>
      <c r="AM157" s="188"/>
      <c r="AN157" s="188"/>
      <c r="AO157" s="188"/>
      <c r="AP157" s="188"/>
      <c r="AQ157" s="188"/>
      <c r="AR157" s="188"/>
      <c r="AS157" s="188"/>
      <c r="AT157" s="188"/>
      <c r="AU157" s="188"/>
      <c r="AV157" s="188"/>
      <c r="AW157" s="188"/>
      <c r="AX157" s="188"/>
      <c r="AY157" s="188"/>
      <c r="AZ157" s="188"/>
      <c r="BA157" s="227" t="str">
        <f>C157</f>
        <v>Nerezový box o rozměru 3005x2775 mm, hloubky 60 mm osazený na stavitelných terčích. Děrované stěny a podlaha. Přesná specifikace dle PD</v>
      </c>
      <c r="BB157" s="188"/>
      <c r="BC157" s="188"/>
      <c r="BD157" s="188"/>
      <c r="BE157" s="188"/>
      <c r="BF157" s="188"/>
      <c r="BG157" s="188"/>
      <c r="BH157" s="188"/>
    </row>
    <row r="158" spans="1:60" outlineLevel="2">
      <c r="A158" s="205"/>
      <c r="B158" s="206"/>
      <c r="C158" s="238" t="s">
        <v>357</v>
      </c>
      <c r="D158" s="210"/>
      <c r="E158" s="211">
        <v>4</v>
      </c>
      <c r="F158" s="208"/>
      <c r="G158" s="208"/>
      <c r="H158" s="208"/>
      <c r="I158" s="208"/>
      <c r="J158" s="208"/>
      <c r="K158" s="208"/>
      <c r="L158" s="208"/>
      <c r="M158" s="208"/>
      <c r="N158" s="207"/>
      <c r="O158" s="207"/>
      <c r="P158" s="207"/>
      <c r="Q158" s="207"/>
      <c r="R158" s="208"/>
      <c r="S158" s="208"/>
      <c r="T158" s="208"/>
      <c r="U158" s="208"/>
      <c r="V158" s="208"/>
      <c r="W158" s="208"/>
      <c r="X158" s="208"/>
      <c r="Y158" s="208"/>
      <c r="Z158" s="188"/>
      <c r="AA158" s="188"/>
      <c r="AB158" s="188"/>
      <c r="AC158" s="188"/>
      <c r="AD158" s="188"/>
      <c r="AE158" s="188"/>
      <c r="AF158" s="188"/>
      <c r="AG158" s="188" t="s">
        <v>151</v>
      </c>
      <c r="AH158" s="188">
        <v>0</v>
      </c>
      <c r="AI158" s="188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8"/>
      <c r="AV158" s="188"/>
      <c r="AW158" s="188"/>
      <c r="AX158" s="188"/>
      <c r="AY158" s="188"/>
      <c r="AZ158" s="188"/>
      <c r="BA158" s="188"/>
      <c r="BB158" s="188"/>
      <c r="BC158" s="188"/>
      <c r="BD158" s="188"/>
      <c r="BE158" s="188"/>
      <c r="BF158" s="188"/>
      <c r="BG158" s="188"/>
      <c r="BH158" s="188"/>
    </row>
    <row r="159" spans="1:60" outlineLevel="1">
      <c r="A159" s="221">
        <v>64</v>
      </c>
      <c r="B159" s="222" t="s">
        <v>358</v>
      </c>
      <c r="C159" s="237" t="s">
        <v>359</v>
      </c>
      <c r="D159" s="223" t="s">
        <v>219</v>
      </c>
      <c r="E159" s="224">
        <v>29.2</v>
      </c>
      <c r="F159" s="225">
        <v>2350</v>
      </c>
      <c r="G159" s="226">
        <f>ROUND(E159*F159,2)</f>
        <v>68620</v>
      </c>
      <c r="H159" s="209">
        <v>0</v>
      </c>
      <c r="I159" s="208">
        <f>ROUND(E159*H159,2)</f>
        <v>0</v>
      </c>
      <c r="J159" s="209">
        <v>2350</v>
      </c>
      <c r="K159" s="208">
        <f>ROUND(E159*J159,2)</f>
        <v>68620</v>
      </c>
      <c r="L159" s="208">
        <v>21</v>
      </c>
      <c r="M159" s="208">
        <f>G159*(1+L159/100)</f>
        <v>83030.2</v>
      </c>
      <c r="N159" s="207">
        <v>0</v>
      </c>
      <c r="O159" s="207">
        <f>ROUND(E159*N159,2)</f>
        <v>0</v>
      </c>
      <c r="P159" s="207">
        <v>0</v>
      </c>
      <c r="Q159" s="207">
        <f>ROUND(E159*P159,2)</f>
        <v>0</v>
      </c>
      <c r="R159" s="208"/>
      <c r="S159" s="208" t="s">
        <v>154</v>
      </c>
      <c r="T159" s="208" t="s">
        <v>155</v>
      </c>
      <c r="U159" s="208">
        <v>0</v>
      </c>
      <c r="V159" s="208">
        <f>ROUND(E159*U159,2)</f>
        <v>0</v>
      </c>
      <c r="W159" s="208"/>
      <c r="X159" s="208" t="s">
        <v>147</v>
      </c>
      <c r="Y159" s="208" t="s">
        <v>148</v>
      </c>
      <c r="Z159" s="188"/>
      <c r="AA159" s="188"/>
      <c r="AB159" s="188"/>
      <c r="AC159" s="188"/>
      <c r="AD159" s="188"/>
      <c r="AE159" s="188"/>
      <c r="AF159" s="188"/>
      <c r="AG159" s="188" t="s">
        <v>149</v>
      </c>
      <c r="AH159" s="188"/>
      <c r="AI159" s="188"/>
      <c r="AJ159" s="188"/>
      <c r="AK159" s="188"/>
      <c r="AL159" s="188"/>
      <c r="AM159" s="188"/>
      <c r="AN159" s="188"/>
      <c r="AO159" s="188"/>
      <c r="AP159" s="188"/>
      <c r="AQ159" s="188"/>
      <c r="AR159" s="188"/>
      <c r="AS159" s="188"/>
      <c r="AT159" s="188"/>
      <c r="AU159" s="188"/>
      <c r="AV159" s="188"/>
      <c r="AW159" s="188"/>
      <c r="AX159" s="188"/>
      <c r="AY159" s="188"/>
      <c r="AZ159" s="188"/>
      <c r="BA159" s="188"/>
      <c r="BB159" s="188"/>
      <c r="BC159" s="188"/>
      <c r="BD159" s="188"/>
      <c r="BE159" s="188"/>
      <c r="BF159" s="188"/>
      <c r="BG159" s="188"/>
      <c r="BH159" s="188"/>
    </row>
    <row r="160" spans="1:60" outlineLevel="2">
      <c r="A160" s="205"/>
      <c r="B160" s="206"/>
      <c r="C160" s="239" t="s">
        <v>360</v>
      </c>
      <c r="D160" s="228"/>
      <c r="E160" s="228"/>
      <c r="F160" s="228"/>
      <c r="G160" s="228"/>
      <c r="H160" s="208"/>
      <c r="I160" s="208"/>
      <c r="J160" s="208"/>
      <c r="K160" s="208"/>
      <c r="L160" s="208"/>
      <c r="M160" s="208"/>
      <c r="N160" s="207"/>
      <c r="O160" s="207"/>
      <c r="P160" s="207"/>
      <c r="Q160" s="207"/>
      <c r="R160" s="208"/>
      <c r="S160" s="208"/>
      <c r="T160" s="208"/>
      <c r="U160" s="208"/>
      <c r="V160" s="208"/>
      <c r="W160" s="208"/>
      <c r="X160" s="208"/>
      <c r="Y160" s="208"/>
      <c r="Z160" s="188"/>
      <c r="AA160" s="188"/>
      <c r="AB160" s="188"/>
      <c r="AC160" s="188"/>
      <c r="AD160" s="188"/>
      <c r="AE160" s="188"/>
      <c r="AF160" s="188"/>
      <c r="AG160" s="188" t="s">
        <v>157</v>
      </c>
      <c r="AH160" s="188"/>
      <c r="AI160" s="188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88"/>
      <c r="BF160" s="188"/>
      <c r="BG160" s="188"/>
      <c r="BH160" s="188"/>
    </row>
    <row r="161" spans="1:60" outlineLevel="2">
      <c r="A161" s="205"/>
      <c r="B161" s="206"/>
      <c r="C161" s="238" t="s">
        <v>361</v>
      </c>
      <c r="D161" s="210"/>
      <c r="E161" s="211">
        <v>11.76</v>
      </c>
      <c r="F161" s="208"/>
      <c r="G161" s="208"/>
      <c r="H161" s="208"/>
      <c r="I161" s="208"/>
      <c r="J161" s="208"/>
      <c r="K161" s="208"/>
      <c r="L161" s="208"/>
      <c r="M161" s="208"/>
      <c r="N161" s="207"/>
      <c r="O161" s="207"/>
      <c r="P161" s="207"/>
      <c r="Q161" s="207"/>
      <c r="R161" s="208"/>
      <c r="S161" s="208"/>
      <c r="T161" s="208"/>
      <c r="U161" s="208"/>
      <c r="V161" s="208"/>
      <c r="W161" s="208"/>
      <c r="X161" s="208"/>
      <c r="Y161" s="208"/>
      <c r="Z161" s="188"/>
      <c r="AA161" s="188"/>
      <c r="AB161" s="188"/>
      <c r="AC161" s="188"/>
      <c r="AD161" s="188"/>
      <c r="AE161" s="188"/>
      <c r="AF161" s="188"/>
      <c r="AG161" s="188" t="s">
        <v>151</v>
      </c>
      <c r="AH161" s="188">
        <v>0</v>
      </c>
      <c r="AI161" s="188"/>
      <c r="AJ161" s="188"/>
      <c r="AK161" s="188"/>
      <c r="AL161" s="188"/>
      <c r="AM161" s="188"/>
      <c r="AN161" s="188"/>
      <c r="AO161" s="188"/>
      <c r="AP161" s="188"/>
      <c r="AQ161" s="188"/>
      <c r="AR161" s="188"/>
      <c r="AS161" s="188"/>
      <c r="AT161" s="188"/>
      <c r="AU161" s="188"/>
      <c r="AV161" s="188"/>
      <c r="AW161" s="188"/>
      <c r="AX161" s="188"/>
      <c r="AY161" s="188"/>
      <c r="AZ161" s="188"/>
      <c r="BA161" s="188"/>
      <c r="BB161" s="188"/>
      <c r="BC161" s="188"/>
      <c r="BD161" s="188"/>
      <c r="BE161" s="188"/>
      <c r="BF161" s="188"/>
      <c r="BG161" s="188"/>
      <c r="BH161" s="188"/>
    </row>
    <row r="162" spans="1:60" outlineLevel="3">
      <c r="A162" s="205"/>
      <c r="B162" s="206"/>
      <c r="C162" s="238" t="s">
        <v>362</v>
      </c>
      <c r="D162" s="210"/>
      <c r="E162" s="211">
        <v>17.440000000000001</v>
      </c>
      <c r="F162" s="208"/>
      <c r="G162" s="208"/>
      <c r="H162" s="208"/>
      <c r="I162" s="208"/>
      <c r="J162" s="208"/>
      <c r="K162" s="208"/>
      <c r="L162" s="208"/>
      <c r="M162" s="208"/>
      <c r="N162" s="207"/>
      <c r="O162" s="207"/>
      <c r="P162" s="207"/>
      <c r="Q162" s="207"/>
      <c r="R162" s="208"/>
      <c r="S162" s="208"/>
      <c r="T162" s="208"/>
      <c r="U162" s="208"/>
      <c r="V162" s="208"/>
      <c r="W162" s="208"/>
      <c r="X162" s="208"/>
      <c r="Y162" s="208"/>
      <c r="Z162" s="188"/>
      <c r="AA162" s="188"/>
      <c r="AB162" s="188"/>
      <c r="AC162" s="188"/>
      <c r="AD162" s="188"/>
      <c r="AE162" s="188"/>
      <c r="AF162" s="188"/>
      <c r="AG162" s="188" t="s">
        <v>151</v>
      </c>
      <c r="AH162" s="188">
        <v>0</v>
      </c>
      <c r="AI162" s="188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88"/>
      <c r="BF162" s="188"/>
      <c r="BG162" s="188"/>
      <c r="BH162" s="188"/>
    </row>
    <row r="163" spans="1:60" ht="22.5" outlineLevel="1">
      <c r="A163" s="229">
        <v>65</v>
      </c>
      <c r="B163" s="230" t="s">
        <v>363</v>
      </c>
      <c r="C163" s="240" t="s">
        <v>364</v>
      </c>
      <c r="D163" s="231" t="s">
        <v>289</v>
      </c>
      <c r="E163" s="232">
        <v>1</v>
      </c>
      <c r="F163" s="233">
        <v>45000</v>
      </c>
      <c r="G163" s="234">
        <f>ROUND(E163*F163,2)</f>
        <v>45000</v>
      </c>
      <c r="H163" s="209">
        <v>0</v>
      </c>
      <c r="I163" s="208">
        <f>ROUND(E163*H163,2)</f>
        <v>0</v>
      </c>
      <c r="J163" s="209">
        <v>45000</v>
      </c>
      <c r="K163" s="208">
        <f>ROUND(E163*J163,2)</f>
        <v>45000</v>
      </c>
      <c r="L163" s="208">
        <v>21</v>
      </c>
      <c r="M163" s="208">
        <f>G163*(1+L163/100)</f>
        <v>54450</v>
      </c>
      <c r="N163" s="207">
        <v>0</v>
      </c>
      <c r="O163" s="207">
        <f>ROUND(E163*N163,2)</f>
        <v>0</v>
      </c>
      <c r="P163" s="207">
        <v>0</v>
      </c>
      <c r="Q163" s="207">
        <f>ROUND(E163*P163,2)</f>
        <v>0</v>
      </c>
      <c r="R163" s="208"/>
      <c r="S163" s="208" t="s">
        <v>154</v>
      </c>
      <c r="T163" s="208" t="s">
        <v>155</v>
      </c>
      <c r="U163" s="208">
        <v>0</v>
      </c>
      <c r="V163" s="208">
        <f>ROUND(E163*U163,2)</f>
        <v>0</v>
      </c>
      <c r="W163" s="208"/>
      <c r="X163" s="208" t="s">
        <v>147</v>
      </c>
      <c r="Y163" s="208" t="s">
        <v>148</v>
      </c>
      <c r="Z163" s="188"/>
      <c r="AA163" s="188"/>
      <c r="AB163" s="188"/>
      <c r="AC163" s="188"/>
      <c r="AD163" s="188"/>
      <c r="AE163" s="188"/>
      <c r="AF163" s="188"/>
      <c r="AG163" s="188" t="s">
        <v>149</v>
      </c>
      <c r="AH163" s="188"/>
      <c r="AI163" s="188"/>
      <c r="AJ163" s="188"/>
      <c r="AK163" s="188"/>
      <c r="AL163" s="188"/>
      <c r="AM163" s="188"/>
      <c r="AN163" s="188"/>
      <c r="AO163" s="188"/>
      <c r="AP163" s="188"/>
      <c r="AQ163" s="188"/>
      <c r="AR163" s="188"/>
      <c r="AS163" s="188"/>
      <c r="AT163" s="188"/>
      <c r="AU163" s="188"/>
      <c r="AV163" s="188"/>
      <c r="AW163" s="188"/>
      <c r="AX163" s="188"/>
      <c r="AY163" s="188"/>
      <c r="AZ163" s="188"/>
      <c r="BA163" s="188"/>
      <c r="BB163" s="188"/>
      <c r="BC163" s="188"/>
      <c r="BD163" s="188"/>
      <c r="BE163" s="188"/>
      <c r="BF163" s="188"/>
      <c r="BG163" s="188"/>
      <c r="BH163" s="188"/>
    </row>
    <row r="164" spans="1:60" outlineLevel="1">
      <c r="A164" s="221">
        <v>66</v>
      </c>
      <c r="B164" s="222" t="s">
        <v>365</v>
      </c>
      <c r="C164" s="237" t="s">
        <v>366</v>
      </c>
      <c r="D164" s="223" t="s">
        <v>289</v>
      </c>
      <c r="E164" s="224">
        <v>1</v>
      </c>
      <c r="F164" s="225">
        <v>120000</v>
      </c>
      <c r="G164" s="226">
        <f>ROUND(E164*F164,2)</f>
        <v>120000</v>
      </c>
      <c r="H164" s="209">
        <v>0</v>
      </c>
      <c r="I164" s="208">
        <f>ROUND(E164*H164,2)</f>
        <v>0</v>
      </c>
      <c r="J164" s="209">
        <v>120000</v>
      </c>
      <c r="K164" s="208">
        <f>ROUND(E164*J164,2)</f>
        <v>120000</v>
      </c>
      <c r="L164" s="208">
        <v>21</v>
      </c>
      <c r="M164" s="208">
        <f>G164*(1+L164/100)</f>
        <v>145200</v>
      </c>
      <c r="N164" s="207">
        <v>0</v>
      </c>
      <c r="O164" s="207">
        <f>ROUND(E164*N164,2)</f>
        <v>0</v>
      </c>
      <c r="P164" s="207">
        <v>0</v>
      </c>
      <c r="Q164" s="207">
        <f>ROUND(E164*P164,2)</f>
        <v>0</v>
      </c>
      <c r="R164" s="208"/>
      <c r="S164" s="208" t="s">
        <v>154</v>
      </c>
      <c r="T164" s="208" t="s">
        <v>155</v>
      </c>
      <c r="U164" s="208">
        <v>0</v>
      </c>
      <c r="V164" s="208">
        <f>ROUND(E164*U164,2)</f>
        <v>0</v>
      </c>
      <c r="W164" s="208"/>
      <c r="X164" s="208" t="s">
        <v>147</v>
      </c>
      <c r="Y164" s="208" t="s">
        <v>148</v>
      </c>
      <c r="Z164" s="188"/>
      <c r="AA164" s="188"/>
      <c r="AB164" s="188"/>
      <c r="AC164" s="188"/>
      <c r="AD164" s="188"/>
      <c r="AE164" s="188"/>
      <c r="AF164" s="188"/>
      <c r="AG164" s="188" t="s">
        <v>149</v>
      </c>
      <c r="AH164" s="188"/>
      <c r="AI164" s="188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88"/>
      <c r="BF164" s="188"/>
      <c r="BG164" s="188"/>
      <c r="BH164" s="188"/>
    </row>
    <row r="165" spans="1:60" outlineLevel="2">
      <c r="A165" s="205"/>
      <c r="B165" s="206"/>
      <c r="C165" s="239" t="s">
        <v>367</v>
      </c>
      <c r="D165" s="228"/>
      <c r="E165" s="228"/>
      <c r="F165" s="228"/>
      <c r="G165" s="228"/>
      <c r="H165" s="208"/>
      <c r="I165" s="208"/>
      <c r="J165" s="208"/>
      <c r="K165" s="208"/>
      <c r="L165" s="208"/>
      <c r="M165" s="208"/>
      <c r="N165" s="207"/>
      <c r="O165" s="207"/>
      <c r="P165" s="207"/>
      <c r="Q165" s="207"/>
      <c r="R165" s="208"/>
      <c r="S165" s="208"/>
      <c r="T165" s="208"/>
      <c r="U165" s="208"/>
      <c r="V165" s="208"/>
      <c r="W165" s="208"/>
      <c r="X165" s="208"/>
      <c r="Y165" s="208"/>
      <c r="Z165" s="188"/>
      <c r="AA165" s="188"/>
      <c r="AB165" s="188"/>
      <c r="AC165" s="188"/>
      <c r="AD165" s="188"/>
      <c r="AE165" s="188"/>
      <c r="AF165" s="188"/>
      <c r="AG165" s="188" t="s">
        <v>157</v>
      </c>
      <c r="AH165" s="188"/>
      <c r="AI165" s="188"/>
      <c r="AJ165" s="188"/>
      <c r="AK165" s="188"/>
      <c r="AL165" s="188"/>
      <c r="AM165" s="188"/>
      <c r="AN165" s="188"/>
      <c r="AO165" s="188"/>
      <c r="AP165" s="188"/>
      <c r="AQ165" s="188"/>
      <c r="AR165" s="188"/>
      <c r="AS165" s="188"/>
      <c r="AT165" s="188"/>
      <c r="AU165" s="188"/>
      <c r="AV165" s="188"/>
      <c r="AW165" s="188"/>
      <c r="AX165" s="188"/>
      <c r="AY165" s="188"/>
      <c r="AZ165" s="188"/>
      <c r="BA165" s="188"/>
      <c r="BB165" s="188"/>
      <c r="BC165" s="188"/>
      <c r="BD165" s="188"/>
      <c r="BE165" s="188"/>
      <c r="BF165" s="188"/>
      <c r="BG165" s="188"/>
      <c r="BH165" s="188"/>
    </row>
    <row r="166" spans="1:60" outlineLevel="1">
      <c r="A166" s="221">
        <v>67</v>
      </c>
      <c r="B166" s="222" t="s">
        <v>368</v>
      </c>
      <c r="C166" s="237" t="s">
        <v>369</v>
      </c>
      <c r="D166" s="223" t="s">
        <v>254</v>
      </c>
      <c r="E166" s="224">
        <v>14.04</v>
      </c>
      <c r="F166" s="225">
        <v>37000</v>
      </c>
      <c r="G166" s="226">
        <f>ROUND(E166*F166,2)</f>
        <v>519480</v>
      </c>
      <c r="H166" s="209">
        <v>37000</v>
      </c>
      <c r="I166" s="208">
        <f>ROUND(E166*H166,2)</f>
        <v>519480</v>
      </c>
      <c r="J166" s="209">
        <v>0</v>
      </c>
      <c r="K166" s="208">
        <f>ROUND(E166*J166,2)</f>
        <v>0</v>
      </c>
      <c r="L166" s="208">
        <v>21</v>
      </c>
      <c r="M166" s="208">
        <f>G166*(1+L166/100)</f>
        <v>628570.79999999993</v>
      </c>
      <c r="N166" s="207">
        <v>1</v>
      </c>
      <c r="O166" s="207">
        <f>ROUND(E166*N166,2)</f>
        <v>14.04</v>
      </c>
      <c r="P166" s="207">
        <v>0</v>
      </c>
      <c r="Q166" s="207">
        <f>ROUND(E166*P166,2)</f>
        <v>0</v>
      </c>
      <c r="R166" s="208"/>
      <c r="S166" s="208" t="s">
        <v>154</v>
      </c>
      <c r="T166" s="208" t="s">
        <v>155</v>
      </c>
      <c r="U166" s="208">
        <v>0</v>
      </c>
      <c r="V166" s="208">
        <f>ROUND(E166*U166,2)</f>
        <v>0</v>
      </c>
      <c r="W166" s="208"/>
      <c r="X166" s="208" t="s">
        <v>209</v>
      </c>
      <c r="Y166" s="208" t="s">
        <v>148</v>
      </c>
      <c r="Z166" s="188"/>
      <c r="AA166" s="188"/>
      <c r="AB166" s="188"/>
      <c r="AC166" s="188"/>
      <c r="AD166" s="188"/>
      <c r="AE166" s="188"/>
      <c r="AF166" s="188"/>
      <c r="AG166" s="188" t="s">
        <v>210</v>
      </c>
      <c r="AH166" s="188"/>
      <c r="AI166" s="188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88"/>
      <c r="BF166" s="188"/>
      <c r="BG166" s="188"/>
      <c r="BH166" s="188"/>
    </row>
    <row r="167" spans="1:60" outlineLevel="2">
      <c r="A167" s="205"/>
      <c r="B167" s="206"/>
      <c r="C167" s="238" t="s">
        <v>370</v>
      </c>
      <c r="D167" s="210"/>
      <c r="E167" s="211">
        <v>14.04</v>
      </c>
      <c r="F167" s="208"/>
      <c r="G167" s="208"/>
      <c r="H167" s="208"/>
      <c r="I167" s="208"/>
      <c r="J167" s="208"/>
      <c r="K167" s="208"/>
      <c r="L167" s="208"/>
      <c r="M167" s="208"/>
      <c r="N167" s="207"/>
      <c r="O167" s="207"/>
      <c r="P167" s="207"/>
      <c r="Q167" s="207"/>
      <c r="R167" s="208"/>
      <c r="S167" s="208"/>
      <c r="T167" s="208"/>
      <c r="U167" s="208"/>
      <c r="V167" s="208"/>
      <c r="W167" s="208"/>
      <c r="X167" s="208"/>
      <c r="Y167" s="208"/>
      <c r="Z167" s="188"/>
      <c r="AA167" s="188"/>
      <c r="AB167" s="188"/>
      <c r="AC167" s="188"/>
      <c r="AD167" s="188"/>
      <c r="AE167" s="188"/>
      <c r="AF167" s="188"/>
      <c r="AG167" s="188" t="s">
        <v>151</v>
      </c>
      <c r="AH167" s="188">
        <v>0</v>
      </c>
      <c r="AI167" s="188"/>
      <c r="AJ167" s="188"/>
      <c r="AK167" s="188"/>
      <c r="AL167" s="188"/>
      <c r="AM167" s="188"/>
      <c r="AN167" s="188"/>
      <c r="AO167" s="188"/>
      <c r="AP167" s="188"/>
      <c r="AQ167" s="188"/>
      <c r="AR167" s="188"/>
      <c r="AS167" s="188"/>
      <c r="AT167" s="188"/>
      <c r="AU167" s="188"/>
      <c r="AV167" s="188"/>
      <c r="AW167" s="188"/>
      <c r="AX167" s="188"/>
      <c r="AY167" s="188"/>
      <c r="AZ167" s="188"/>
      <c r="BA167" s="188"/>
      <c r="BB167" s="188"/>
      <c r="BC167" s="188"/>
      <c r="BD167" s="188"/>
      <c r="BE167" s="188"/>
      <c r="BF167" s="188"/>
      <c r="BG167" s="188"/>
      <c r="BH167" s="188"/>
    </row>
    <row r="168" spans="1:60" outlineLevel="1">
      <c r="A168" s="229">
        <v>68</v>
      </c>
      <c r="B168" s="230" t="s">
        <v>371</v>
      </c>
      <c r="C168" s="240" t="s">
        <v>372</v>
      </c>
      <c r="D168" s="231" t="s">
        <v>254</v>
      </c>
      <c r="E168" s="232">
        <v>14.69</v>
      </c>
      <c r="F168" s="233">
        <v>1664</v>
      </c>
      <c r="G168" s="234">
        <f>ROUND(E168*F168,2)</f>
        <v>24444.16</v>
      </c>
      <c r="H168" s="209">
        <v>0</v>
      </c>
      <c r="I168" s="208">
        <f>ROUND(E168*H168,2)</f>
        <v>0</v>
      </c>
      <c r="J168" s="209">
        <v>1664</v>
      </c>
      <c r="K168" s="208">
        <f>ROUND(E168*J168,2)</f>
        <v>24444.16</v>
      </c>
      <c r="L168" s="208">
        <v>21</v>
      </c>
      <c r="M168" s="208">
        <f>G168*(1+L168/100)</f>
        <v>29577.4336</v>
      </c>
      <c r="N168" s="207">
        <v>0</v>
      </c>
      <c r="O168" s="207">
        <f>ROUND(E168*N168,2)</f>
        <v>0</v>
      </c>
      <c r="P168" s="207">
        <v>0</v>
      </c>
      <c r="Q168" s="207">
        <f>ROUND(E168*P168,2)</f>
        <v>0</v>
      </c>
      <c r="R168" s="208"/>
      <c r="S168" s="208" t="s">
        <v>146</v>
      </c>
      <c r="T168" s="208" t="s">
        <v>146</v>
      </c>
      <c r="U168" s="208">
        <v>3.0059999999999998</v>
      </c>
      <c r="V168" s="208">
        <f>ROUND(E168*U168,2)</f>
        <v>44.16</v>
      </c>
      <c r="W168" s="208"/>
      <c r="X168" s="208" t="s">
        <v>255</v>
      </c>
      <c r="Y168" s="208" t="s">
        <v>148</v>
      </c>
      <c r="Z168" s="188"/>
      <c r="AA168" s="188"/>
      <c r="AB168" s="188"/>
      <c r="AC168" s="188"/>
      <c r="AD168" s="188"/>
      <c r="AE168" s="188"/>
      <c r="AF168" s="188"/>
      <c r="AG168" s="188" t="s">
        <v>256</v>
      </c>
      <c r="AH168" s="188"/>
      <c r="AI168" s="188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88"/>
      <c r="BF168" s="188"/>
      <c r="BG168" s="188"/>
      <c r="BH168" s="188"/>
    </row>
    <row r="169" spans="1:60">
      <c r="A169" s="214" t="s">
        <v>141</v>
      </c>
      <c r="B169" s="215" t="s">
        <v>97</v>
      </c>
      <c r="C169" s="236" t="s">
        <v>98</v>
      </c>
      <c r="D169" s="216"/>
      <c r="E169" s="217"/>
      <c r="F169" s="218"/>
      <c r="G169" s="219">
        <f>SUMIF(AG170:AG181,"&lt;&gt;NOR",G170:G181)</f>
        <v>13781.21</v>
      </c>
      <c r="H169" s="213"/>
      <c r="I169" s="213">
        <f>SUM(I170:I181)</f>
        <v>7782.42</v>
      </c>
      <c r="J169" s="213"/>
      <c r="K169" s="213">
        <f>SUM(K170:K181)</f>
        <v>5998.79</v>
      </c>
      <c r="L169" s="213"/>
      <c r="M169" s="213">
        <f>SUM(M170:M181)</f>
        <v>16675.264099999997</v>
      </c>
      <c r="N169" s="212"/>
      <c r="O169" s="212">
        <f>SUM(O170:O181)</f>
        <v>0.16</v>
      </c>
      <c r="P169" s="212"/>
      <c r="Q169" s="212">
        <f>SUM(Q170:Q181)</f>
        <v>0</v>
      </c>
      <c r="R169" s="213"/>
      <c r="S169" s="213"/>
      <c r="T169" s="213"/>
      <c r="U169" s="213"/>
      <c r="V169" s="213">
        <f>SUM(V170:V181)</f>
        <v>11.049999999999999</v>
      </c>
      <c r="W169" s="213"/>
      <c r="X169" s="213"/>
      <c r="Y169" s="213"/>
      <c r="AG169" t="s">
        <v>142</v>
      </c>
    </row>
    <row r="170" spans="1:60" ht="22.5" outlineLevel="1">
      <c r="A170" s="221">
        <v>69</v>
      </c>
      <c r="B170" s="222" t="s">
        <v>373</v>
      </c>
      <c r="C170" s="237" t="s">
        <v>374</v>
      </c>
      <c r="D170" s="223" t="s">
        <v>145</v>
      </c>
      <c r="E170" s="224">
        <v>5.9375</v>
      </c>
      <c r="F170" s="225">
        <v>54.4</v>
      </c>
      <c r="G170" s="226">
        <f>ROUND(E170*F170,2)</f>
        <v>323</v>
      </c>
      <c r="H170" s="209">
        <v>25.7</v>
      </c>
      <c r="I170" s="208">
        <f>ROUND(E170*H170,2)</f>
        <v>152.59</v>
      </c>
      <c r="J170" s="209">
        <v>28.7</v>
      </c>
      <c r="K170" s="208">
        <f>ROUND(E170*J170,2)</f>
        <v>170.41</v>
      </c>
      <c r="L170" s="208">
        <v>21</v>
      </c>
      <c r="M170" s="208">
        <f>G170*(1+L170/100)</f>
        <v>390.83</v>
      </c>
      <c r="N170" s="207">
        <v>2.1000000000000001E-4</v>
      </c>
      <c r="O170" s="207">
        <f>ROUND(E170*N170,2)</f>
        <v>0</v>
      </c>
      <c r="P170" s="207">
        <v>0</v>
      </c>
      <c r="Q170" s="207">
        <f>ROUND(E170*P170,2)</f>
        <v>0</v>
      </c>
      <c r="R170" s="208"/>
      <c r="S170" s="208" t="s">
        <v>146</v>
      </c>
      <c r="T170" s="208" t="s">
        <v>146</v>
      </c>
      <c r="U170" s="208">
        <v>0.05</v>
      </c>
      <c r="V170" s="208">
        <f>ROUND(E170*U170,2)</f>
        <v>0.3</v>
      </c>
      <c r="W170" s="208"/>
      <c r="X170" s="208" t="s">
        <v>147</v>
      </c>
      <c r="Y170" s="208" t="s">
        <v>148</v>
      </c>
      <c r="Z170" s="188"/>
      <c r="AA170" s="188"/>
      <c r="AB170" s="188"/>
      <c r="AC170" s="188"/>
      <c r="AD170" s="188"/>
      <c r="AE170" s="188"/>
      <c r="AF170" s="188"/>
      <c r="AG170" s="188" t="s">
        <v>375</v>
      </c>
      <c r="AH170" s="188"/>
      <c r="AI170" s="188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88"/>
      <c r="BF170" s="188"/>
      <c r="BG170" s="188"/>
      <c r="BH170" s="188"/>
    </row>
    <row r="171" spans="1:60" outlineLevel="2">
      <c r="A171" s="205"/>
      <c r="B171" s="206"/>
      <c r="C171" s="238" t="s">
        <v>376</v>
      </c>
      <c r="D171" s="210"/>
      <c r="E171" s="211">
        <v>5.9375</v>
      </c>
      <c r="F171" s="208"/>
      <c r="G171" s="208"/>
      <c r="H171" s="208"/>
      <c r="I171" s="208"/>
      <c r="J171" s="208"/>
      <c r="K171" s="208"/>
      <c r="L171" s="208"/>
      <c r="M171" s="208"/>
      <c r="N171" s="207"/>
      <c r="O171" s="207"/>
      <c r="P171" s="207"/>
      <c r="Q171" s="207"/>
      <c r="R171" s="208"/>
      <c r="S171" s="208"/>
      <c r="T171" s="208"/>
      <c r="U171" s="208"/>
      <c r="V171" s="208"/>
      <c r="W171" s="208"/>
      <c r="X171" s="208"/>
      <c r="Y171" s="208"/>
      <c r="Z171" s="188"/>
      <c r="AA171" s="188"/>
      <c r="AB171" s="188"/>
      <c r="AC171" s="188"/>
      <c r="AD171" s="188"/>
      <c r="AE171" s="188"/>
      <c r="AF171" s="188"/>
      <c r="AG171" s="188" t="s">
        <v>151</v>
      </c>
      <c r="AH171" s="188">
        <v>0</v>
      </c>
      <c r="AI171" s="188"/>
      <c r="AJ171" s="188"/>
      <c r="AK171" s="188"/>
      <c r="AL171" s="188"/>
      <c r="AM171" s="188"/>
      <c r="AN171" s="188"/>
      <c r="AO171" s="188"/>
      <c r="AP171" s="188"/>
      <c r="AQ171" s="188"/>
      <c r="AR171" s="188"/>
      <c r="AS171" s="188"/>
      <c r="AT171" s="188"/>
      <c r="AU171" s="188"/>
      <c r="AV171" s="188"/>
      <c r="AW171" s="188"/>
      <c r="AX171" s="188"/>
      <c r="AY171" s="188"/>
      <c r="AZ171" s="188"/>
      <c r="BA171" s="188"/>
      <c r="BB171" s="188"/>
      <c r="BC171" s="188"/>
      <c r="BD171" s="188"/>
      <c r="BE171" s="188"/>
      <c r="BF171" s="188"/>
      <c r="BG171" s="188"/>
      <c r="BH171" s="188"/>
    </row>
    <row r="172" spans="1:60" ht="22.5" outlineLevel="1">
      <c r="A172" s="221">
        <v>70</v>
      </c>
      <c r="B172" s="222" t="s">
        <v>377</v>
      </c>
      <c r="C172" s="237" t="s">
        <v>378</v>
      </c>
      <c r="D172" s="223" t="s">
        <v>199</v>
      </c>
      <c r="E172" s="224">
        <v>9.5</v>
      </c>
      <c r="F172" s="225">
        <v>160.5</v>
      </c>
      <c r="G172" s="226">
        <f>ROUND(E172*F172,2)</f>
        <v>1524.75</v>
      </c>
      <c r="H172" s="209">
        <v>24.76</v>
      </c>
      <c r="I172" s="208">
        <f>ROUND(E172*H172,2)</f>
        <v>235.22</v>
      </c>
      <c r="J172" s="209">
        <v>135.74</v>
      </c>
      <c r="K172" s="208">
        <f>ROUND(E172*J172,2)</f>
        <v>1289.53</v>
      </c>
      <c r="L172" s="208">
        <v>21</v>
      </c>
      <c r="M172" s="208">
        <f>G172*(1+L172/100)</f>
        <v>1844.9475</v>
      </c>
      <c r="N172" s="207">
        <v>3.6000000000000002E-4</v>
      </c>
      <c r="O172" s="207">
        <f>ROUND(E172*N172,2)</f>
        <v>0</v>
      </c>
      <c r="P172" s="207">
        <v>0</v>
      </c>
      <c r="Q172" s="207">
        <f>ROUND(E172*P172,2)</f>
        <v>0</v>
      </c>
      <c r="R172" s="208"/>
      <c r="S172" s="208" t="s">
        <v>146</v>
      </c>
      <c r="T172" s="208" t="s">
        <v>146</v>
      </c>
      <c r="U172" s="208">
        <v>0.23599999999999999</v>
      </c>
      <c r="V172" s="208">
        <f>ROUND(E172*U172,2)</f>
        <v>2.2400000000000002</v>
      </c>
      <c r="W172" s="208"/>
      <c r="X172" s="208" t="s">
        <v>147</v>
      </c>
      <c r="Y172" s="208" t="s">
        <v>148</v>
      </c>
      <c r="Z172" s="188"/>
      <c r="AA172" s="188"/>
      <c r="AB172" s="188"/>
      <c r="AC172" s="188"/>
      <c r="AD172" s="188"/>
      <c r="AE172" s="188"/>
      <c r="AF172" s="188"/>
      <c r="AG172" s="188" t="s">
        <v>149</v>
      </c>
      <c r="AH172" s="188"/>
      <c r="AI172" s="188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88"/>
      <c r="BF172" s="188"/>
      <c r="BG172" s="188"/>
      <c r="BH172" s="188"/>
    </row>
    <row r="173" spans="1:60" outlineLevel="2">
      <c r="A173" s="205"/>
      <c r="B173" s="206"/>
      <c r="C173" s="238" t="s">
        <v>379</v>
      </c>
      <c r="D173" s="210"/>
      <c r="E173" s="211">
        <v>9.5</v>
      </c>
      <c r="F173" s="208"/>
      <c r="G173" s="208"/>
      <c r="H173" s="208"/>
      <c r="I173" s="208"/>
      <c r="J173" s="208"/>
      <c r="K173" s="208"/>
      <c r="L173" s="208"/>
      <c r="M173" s="208"/>
      <c r="N173" s="207"/>
      <c r="O173" s="207"/>
      <c r="P173" s="207"/>
      <c r="Q173" s="207"/>
      <c r="R173" s="208"/>
      <c r="S173" s="208"/>
      <c r="T173" s="208"/>
      <c r="U173" s="208"/>
      <c r="V173" s="208"/>
      <c r="W173" s="208"/>
      <c r="X173" s="208"/>
      <c r="Y173" s="208"/>
      <c r="Z173" s="188"/>
      <c r="AA173" s="188"/>
      <c r="AB173" s="188"/>
      <c r="AC173" s="188"/>
      <c r="AD173" s="188"/>
      <c r="AE173" s="188"/>
      <c r="AF173" s="188"/>
      <c r="AG173" s="188" t="s">
        <v>151</v>
      </c>
      <c r="AH173" s="188">
        <v>0</v>
      </c>
      <c r="AI173" s="188"/>
      <c r="AJ173" s="188"/>
      <c r="AK173" s="188"/>
      <c r="AL173" s="188"/>
      <c r="AM173" s="188"/>
      <c r="AN173" s="188"/>
      <c r="AO173" s="188"/>
      <c r="AP173" s="188"/>
      <c r="AQ173" s="188"/>
      <c r="AR173" s="188"/>
      <c r="AS173" s="188"/>
      <c r="AT173" s="188"/>
      <c r="AU173" s="188"/>
      <c r="AV173" s="188"/>
      <c r="AW173" s="188"/>
      <c r="AX173" s="188"/>
      <c r="AY173" s="188"/>
      <c r="AZ173" s="188"/>
      <c r="BA173" s="188"/>
      <c r="BB173" s="188"/>
      <c r="BC173" s="188"/>
      <c r="BD173" s="188"/>
      <c r="BE173" s="188"/>
      <c r="BF173" s="188"/>
      <c r="BG173" s="188"/>
      <c r="BH173" s="188"/>
    </row>
    <row r="174" spans="1:60" outlineLevel="1">
      <c r="A174" s="229">
        <v>71</v>
      </c>
      <c r="B174" s="230" t="s">
        <v>380</v>
      </c>
      <c r="C174" s="240" t="s">
        <v>381</v>
      </c>
      <c r="D174" s="231" t="s">
        <v>199</v>
      </c>
      <c r="E174" s="232">
        <v>9.5</v>
      </c>
      <c r="F174" s="233">
        <v>106.5</v>
      </c>
      <c r="G174" s="234">
        <f>ROUND(E174*F174,2)</f>
        <v>1011.75</v>
      </c>
      <c r="H174" s="209">
        <v>5.66</v>
      </c>
      <c r="I174" s="208">
        <f>ROUND(E174*H174,2)</f>
        <v>53.77</v>
      </c>
      <c r="J174" s="209">
        <v>100.84</v>
      </c>
      <c r="K174" s="208">
        <f>ROUND(E174*J174,2)</f>
        <v>957.98</v>
      </c>
      <c r="L174" s="208">
        <v>21</v>
      </c>
      <c r="M174" s="208">
        <f>G174*(1+L174/100)</f>
        <v>1224.2175</v>
      </c>
      <c r="N174" s="207">
        <v>0</v>
      </c>
      <c r="O174" s="207">
        <f>ROUND(E174*N174,2)</f>
        <v>0</v>
      </c>
      <c r="P174" s="207">
        <v>0</v>
      </c>
      <c r="Q174" s="207">
        <f>ROUND(E174*P174,2)</f>
        <v>0</v>
      </c>
      <c r="R174" s="208"/>
      <c r="S174" s="208" t="s">
        <v>146</v>
      </c>
      <c r="T174" s="208" t="s">
        <v>146</v>
      </c>
      <c r="U174" s="208">
        <v>0.154</v>
      </c>
      <c r="V174" s="208">
        <f>ROUND(E174*U174,2)</f>
        <v>1.46</v>
      </c>
      <c r="W174" s="208"/>
      <c r="X174" s="208" t="s">
        <v>147</v>
      </c>
      <c r="Y174" s="208" t="s">
        <v>148</v>
      </c>
      <c r="Z174" s="188"/>
      <c r="AA174" s="188"/>
      <c r="AB174" s="188"/>
      <c r="AC174" s="188"/>
      <c r="AD174" s="188"/>
      <c r="AE174" s="188"/>
      <c r="AF174" s="188"/>
      <c r="AG174" s="188" t="s">
        <v>149</v>
      </c>
      <c r="AH174" s="188"/>
      <c r="AI174" s="188"/>
      <c r="AJ174" s="188"/>
      <c r="AK174" s="188"/>
      <c r="AL174" s="188"/>
      <c r="AM174" s="188"/>
      <c r="AN174" s="188"/>
      <c r="AO174" s="188"/>
      <c r="AP174" s="188"/>
      <c r="AQ174" s="188"/>
      <c r="AR174" s="188"/>
      <c r="AS174" s="188"/>
      <c r="AT174" s="188"/>
      <c r="AU174" s="188"/>
      <c r="AV174" s="188"/>
      <c r="AW174" s="188"/>
      <c r="AX174" s="188"/>
      <c r="AY174" s="188"/>
      <c r="AZ174" s="188"/>
      <c r="BA174" s="188"/>
      <c r="BB174" s="188"/>
      <c r="BC174" s="188"/>
      <c r="BD174" s="188"/>
      <c r="BE174" s="188"/>
      <c r="BF174" s="188"/>
      <c r="BG174" s="188"/>
      <c r="BH174" s="188"/>
    </row>
    <row r="175" spans="1:60" ht="22.5" outlineLevel="1">
      <c r="A175" s="221">
        <v>72</v>
      </c>
      <c r="B175" s="222" t="s">
        <v>382</v>
      </c>
      <c r="C175" s="237" t="s">
        <v>383</v>
      </c>
      <c r="D175" s="223" t="s">
        <v>145</v>
      </c>
      <c r="E175" s="224">
        <v>5.9375</v>
      </c>
      <c r="F175" s="225">
        <v>611</v>
      </c>
      <c r="G175" s="226">
        <f>ROUND(E175*F175,2)</f>
        <v>3627.81</v>
      </c>
      <c r="H175" s="209">
        <v>91.84</v>
      </c>
      <c r="I175" s="208">
        <f>ROUND(E175*H175,2)</f>
        <v>545.29999999999995</v>
      </c>
      <c r="J175" s="209">
        <v>519.16</v>
      </c>
      <c r="K175" s="208">
        <f>ROUND(E175*J175,2)</f>
        <v>3082.51</v>
      </c>
      <c r="L175" s="208">
        <v>21</v>
      </c>
      <c r="M175" s="208">
        <f>G175*(1+L175/100)</f>
        <v>4389.6500999999998</v>
      </c>
      <c r="N175" s="207">
        <v>4.7600000000000003E-3</v>
      </c>
      <c r="O175" s="207">
        <f>ROUND(E175*N175,2)</f>
        <v>0.03</v>
      </c>
      <c r="P175" s="207">
        <v>0</v>
      </c>
      <c r="Q175" s="207">
        <f>ROUND(E175*P175,2)</f>
        <v>0</v>
      </c>
      <c r="R175" s="208"/>
      <c r="S175" s="208" t="s">
        <v>384</v>
      </c>
      <c r="T175" s="208" t="s">
        <v>215</v>
      </c>
      <c r="U175" s="208">
        <v>1.04</v>
      </c>
      <c r="V175" s="208">
        <f>ROUND(E175*U175,2)</f>
        <v>6.18</v>
      </c>
      <c r="W175" s="208"/>
      <c r="X175" s="208" t="s">
        <v>147</v>
      </c>
      <c r="Y175" s="208" t="s">
        <v>148</v>
      </c>
      <c r="Z175" s="188"/>
      <c r="AA175" s="188"/>
      <c r="AB175" s="188"/>
      <c r="AC175" s="188"/>
      <c r="AD175" s="188"/>
      <c r="AE175" s="188"/>
      <c r="AF175" s="188"/>
      <c r="AG175" s="188" t="s">
        <v>375</v>
      </c>
      <c r="AH175" s="188"/>
      <c r="AI175" s="188"/>
      <c r="AJ175" s="188"/>
      <c r="AK175" s="188"/>
      <c r="AL175" s="188"/>
      <c r="AM175" s="188"/>
      <c r="AN175" s="188"/>
      <c r="AO175" s="188"/>
      <c r="AP175" s="188"/>
      <c r="AQ175" s="188"/>
      <c r="AR175" s="188"/>
      <c r="AS175" s="188"/>
      <c r="AT175" s="188"/>
      <c r="AU175" s="188"/>
      <c r="AV175" s="188"/>
      <c r="AW175" s="188"/>
      <c r="AX175" s="188"/>
      <c r="AY175" s="188"/>
      <c r="AZ175" s="188"/>
      <c r="BA175" s="188"/>
      <c r="BB175" s="188"/>
      <c r="BC175" s="188"/>
      <c r="BD175" s="188"/>
      <c r="BE175" s="188"/>
      <c r="BF175" s="188"/>
      <c r="BG175" s="188"/>
      <c r="BH175" s="188"/>
    </row>
    <row r="176" spans="1:60" outlineLevel="2">
      <c r="A176" s="205"/>
      <c r="B176" s="206"/>
      <c r="C176" s="238" t="s">
        <v>376</v>
      </c>
      <c r="D176" s="210"/>
      <c r="E176" s="211">
        <v>5.9375</v>
      </c>
      <c r="F176" s="208"/>
      <c r="G176" s="208"/>
      <c r="H176" s="208"/>
      <c r="I176" s="208"/>
      <c r="J176" s="208"/>
      <c r="K176" s="208"/>
      <c r="L176" s="208"/>
      <c r="M176" s="208"/>
      <c r="N176" s="207"/>
      <c r="O176" s="207"/>
      <c r="P176" s="207"/>
      <c r="Q176" s="207"/>
      <c r="R176" s="208"/>
      <c r="S176" s="208"/>
      <c r="T176" s="208"/>
      <c r="U176" s="208"/>
      <c r="V176" s="208"/>
      <c r="W176" s="208"/>
      <c r="X176" s="208"/>
      <c r="Y176" s="208"/>
      <c r="Z176" s="188"/>
      <c r="AA176" s="188"/>
      <c r="AB176" s="188"/>
      <c r="AC176" s="188"/>
      <c r="AD176" s="188"/>
      <c r="AE176" s="188"/>
      <c r="AF176" s="188"/>
      <c r="AG176" s="188" t="s">
        <v>151</v>
      </c>
      <c r="AH176" s="188">
        <v>0</v>
      </c>
      <c r="AI176" s="188"/>
      <c r="AJ176" s="188"/>
      <c r="AK176" s="188"/>
      <c r="AL176" s="188"/>
      <c r="AM176" s="188"/>
      <c r="AN176" s="188"/>
      <c r="AO176" s="188"/>
      <c r="AP176" s="188"/>
      <c r="AQ176" s="188"/>
      <c r="AR176" s="188"/>
      <c r="AS176" s="188"/>
      <c r="AT176" s="188"/>
      <c r="AU176" s="188"/>
      <c r="AV176" s="188"/>
      <c r="AW176" s="188"/>
      <c r="AX176" s="188"/>
      <c r="AY176" s="188"/>
      <c r="AZ176" s="188"/>
      <c r="BA176" s="188"/>
      <c r="BB176" s="188"/>
      <c r="BC176" s="188"/>
      <c r="BD176" s="188"/>
      <c r="BE176" s="188"/>
      <c r="BF176" s="188"/>
      <c r="BG176" s="188"/>
      <c r="BH176" s="188"/>
    </row>
    <row r="177" spans="1:60" ht="22.5" outlineLevel="1">
      <c r="A177" s="221">
        <v>73</v>
      </c>
      <c r="B177" s="222" t="s">
        <v>385</v>
      </c>
      <c r="C177" s="237" t="s">
        <v>386</v>
      </c>
      <c r="D177" s="223" t="s">
        <v>199</v>
      </c>
      <c r="E177" s="224">
        <v>9.5</v>
      </c>
      <c r="F177" s="225">
        <v>68</v>
      </c>
      <c r="G177" s="226">
        <f>ROUND(E177*F177,2)</f>
        <v>646</v>
      </c>
      <c r="H177" s="209">
        <v>27.82</v>
      </c>
      <c r="I177" s="208">
        <f>ROUND(E177*H177,2)</f>
        <v>264.29000000000002</v>
      </c>
      <c r="J177" s="209">
        <v>40.18</v>
      </c>
      <c r="K177" s="208">
        <f>ROUND(E177*J177,2)</f>
        <v>381.71</v>
      </c>
      <c r="L177" s="208">
        <v>21</v>
      </c>
      <c r="M177" s="208">
        <f>G177*(1+L177/100)</f>
        <v>781.66</v>
      </c>
      <c r="N177" s="207">
        <v>4.0000000000000003E-5</v>
      </c>
      <c r="O177" s="207">
        <f>ROUND(E177*N177,2)</f>
        <v>0</v>
      </c>
      <c r="P177" s="207">
        <v>0</v>
      </c>
      <c r="Q177" s="207">
        <f>ROUND(E177*P177,2)</f>
        <v>0</v>
      </c>
      <c r="R177" s="208"/>
      <c r="S177" s="208" t="s">
        <v>146</v>
      </c>
      <c r="T177" s="208" t="s">
        <v>146</v>
      </c>
      <c r="U177" s="208">
        <v>7.0000000000000007E-2</v>
      </c>
      <c r="V177" s="208">
        <f>ROUND(E177*U177,2)</f>
        <v>0.67</v>
      </c>
      <c r="W177" s="208"/>
      <c r="X177" s="208" t="s">
        <v>147</v>
      </c>
      <c r="Y177" s="208" t="s">
        <v>148</v>
      </c>
      <c r="Z177" s="188"/>
      <c r="AA177" s="188"/>
      <c r="AB177" s="188"/>
      <c r="AC177" s="188"/>
      <c r="AD177" s="188"/>
      <c r="AE177" s="188"/>
      <c r="AF177" s="188"/>
      <c r="AG177" s="188" t="s">
        <v>149</v>
      </c>
      <c r="AH177" s="188"/>
      <c r="AI177" s="188"/>
      <c r="AJ177" s="188"/>
      <c r="AK177" s="188"/>
      <c r="AL177" s="188"/>
      <c r="AM177" s="188"/>
      <c r="AN177" s="188"/>
      <c r="AO177" s="188"/>
      <c r="AP177" s="188"/>
      <c r="AQ177" s="188"/>
      <c r="AR177" s="188"/>
      <c r="AS177" s="188"/>
      <c r="AT177" s="188"/>
      <c r="AU177" s="188"/>
      <c r="AV177" s="188"/>
      <c r="AW177" s="188"/>
      <c r="AX177" s="188"/>
      <c r="AY177" s="188"/>
      <c r="AZ177" s="188"/>
      <c r="BA177" s="188"/>
      <c r="BB177" s="188"/>
      <c r="BC177" s="188"/>
      <c r="BD177" s="188"/>
      <c r="BE177" s="188"/>
      <c r="BF177" s="188"/>
      <c r="BG177" s="188"/>
      <c r="BH177" s="188"/>
    </row>
    <row r="178" spans="1:60" outlineLevel="2">
      <c r="A178" s="205"/>
      <c r="B178" s="206"/>
      <c r="C178" s="239" t="s">
        <v>387</v>
      </c>
      <c r="D178" s="228"/>
      <c r="E178" s="228"/>
      <c r="F178" s="228"/>
      <c r="G178" s="228"/>
      <c r="H178" s="208"/>
      <c r="I178" s="208"/>
      <c r="J178" s="208"/>
      <c r="K178" s="208"/>
      <c r="L178" s="208"/>
      <c r="M178" s="208"/>
      <c r="N178" s="207"/>
      <c r="O178" s="207"/>
      <c r="P178" s="207"/>
      <c r="Q178" s="207"/>
      <c r="R178" s="208"/>
      <c r="S178" s="208"/>
      <c r="T178" s="208"/>
      <c r="U178" s="208"/>
      <c r="V178" s="208"/>
      <c r="W178" s="208"/>
      <c r="X178" s="208"/>
      <c r="Y178" s="208"/>
      <c r="Z178" s="188"/>
      <c r="AA178" s="188"/>
      <c r="AB178" s="188"/>
      <c r="AC178" s="188"/>
      <c r="AD178" s="188"/>
      <c r="AE178" s="188"/>
      <c r="AF178" s="188"/>
      <c r="AG178" s="188" t="s">
        <v>157</v>
      </c>
      <c r="AH178" s="188"/>
      <c r="AI178" s="188"/>
      <c r="AJ178" s="188"/>
      <c r="AK178" s="188"/>
      <c r="AL178" s="188"/>
      <c r="AM178" s="188"/>
      <c r="AN178" s="188"/>
      <c r="AO178" s="188"/>
      <c r="AP178" s="188"/>
      <c r="AQ178" s="188"/>
      <c r="AR178" s="188"/>
      <c r="AS178" s="188"/>
      <c r="AT178" s="188"/>
      <c r="AU178" s="188"/>
      <c r="AV178" s="188"/>
      <c r="AW178" s="188"/>
      <c r="AX178" s="188"/>
      <c r="AY178" s="188"/>
      <c r="AZ178" s="188"/>
      <c r="BA178" s="188"/>
      <c r="BB178" s="188"/>
      <c r="BC178" s="188"/>
      <c r="BD178" s="188"/>
      <c r="BE178" s="188"/>
      <c r="BF178" s="188"/>
      <c r="BG178" s="188"/>
      <c r="BH178" s="188"/>
    </row>
    <row r="179" spans="1:60" outlineLevel="1">
      <c r="A179" s="221">
        <v>74</v>
      </c>
      <c r="B179" s="222" t="s">
        <v>388</v>
      </c>
      <c r="C179" s="237" t="s">
        <v>389</v>
      </c>
      <c r="D179" s="223" t="s">
        <v>145</v>
      </c>
      <c r="E179" s="224">
        <v>6.53125</v>
      </c>
      <c r="F179" s="225">
        <v>1000</v>
      </c>
      <c r="G179" s="226">
        <f>ROUND(E179*F179,2)</f>
        <v>6531.25</v>
      </c>
      <c r="H179" s="209">
        <v>1000</v>
      </c>
      <c r="I179" s="208">
        <f>ROUND(E179*H179,2)</f>
        <v>6531.25</v>
      </c>
      <c r="J179" s="209">
        <v>0</v>
      </c>
      <c r="K179" s="208">
        <f>ROUND(E179*J179,2)</f>
        <v>0</v>
      </c>
      <c r="L179" s="208">
        <v>21</v>
      </c>
      <c r="M179" s="208">
        <f>G179*(1+L179/100)</f>
        <v>7902.8125</v>
      </c>
      <c r="N179" s="207">
        <v>1.9199999999999998E-2</v>
      </c>
      <c r="O179" s="207">
        <f>ROUND(E179*N179,2)</f>
        <v>0.13</v>
      </c>
      <c r="P179" s="207">
        <v>0</v>
      </c>
      <c r="Q179" s="207">
        <f>ROUND(E179*P179,2)</f>
        <v>0</v>
      </c>
      <c r="R179" s="208"/>
      <c r="S179" s="208" t="s">
        <v>154</v>
      </c>
      <c r="T179" s="208" t="s">
        <v>155</v>
      </c>
      <c r="U179" s="208">
        <v>0</v>
      </c>
      <c r="V179" s="208">
        <f>ROUND(E179*U179,2)</f>
        <v>0</v>
      </c>
      <c r="W179" s="208"/>
      <c r="X179" s="208" t="s">
        <v>209</v>
      </c>
      <c r="Y179" s="208" t="s">
        <v>148</v>
      </c>
      <c r="Z179" s="188"/>
      <c r="AA179" s="188"/>
      <c r="AB179" s="188"/>
      <c r="AC179" s="188"/>
      <c r="AD179" s="188"/>
      <c r="AE179" s="188"/>
      <c r="AF179" s="188"/>
      <c r="AG179" s="188" t="s">
        <v>390</v>
      </c>
      <c r="AH179" s="188"/>
      <c r="AI179" s="188"/>
      <c r="AJ179" s="188"/>
      <c r="AK179" s="188"/>
      <c r="AL179" s="188"/>
      <c r="AM179" s="188"/>
      <c r="AN179" s="188"/>
      <c r="AO179" s="188"/>
      <c r="AP179" s="188"/>
      <c r="AQ179" s="188"/>
      <c r="AR179" s="188"/>
      <c r="AS179" s="188"/>
      <c r="AT179" s="188"/>
      <c r="AU179" s="188"/>
      <c r="AV179" s="188"/>
      <c r="AW179" s="188"/>
      <c r="AX179" s="188"/>
      <c r="AY179" s="188"/>
      <c r="AZ179" s="188"/>
      <c r="BA179" s="188"/>
      <c r="BB179" s="188"/>
      <c r="BC179" s="188"/>
      <c r="BD179" s="188"/>
      <c r="BE179" s="188"/>
      <c r="BF179" s="188"/>
      <c r="BG179" s="188"/>
      <c r="BH179" s="188"/>
    </row>
    <row r="180" spans="1:60" outlineLevel="2">
      <c r="A180" s="205"/>
      <c r="B180" s="206"/>
      <c r="C180" s="238" t="s">
        <v>391</v>
      </c>
      <c r="D180" s="210"/>
      <c r="E180" s="211">
        <v>6.53125</v>
      </c>
      <c r="F180" s="208"/>
      <c r="G180" s="208"/>
      <c r="H180" s="208"/>
      <c r="I180" s="208"/>
      <c r="J180" s="208"/>
      <c r="K180" s="208"/>
      <c r="L180" s="208"/>
      <c r="M180" s="208"/>
      <c r="N180" s="207"/>
      <c r="O180" s="207"/>
      <c r="P180" s="207"/>
      <c r="Q180" s="207"/>
      <c r="R180" s="208"/>
      <c r="S180" s="208"/>
      <c r="T180" s="208"/>
      <c r="U180" s="208"/>
      <c r="V180" s="208"/>
      <c r="W180" s="208"/>
      <c r="X180" s="208"/>
      <c r="Y180" s="208"/>
      <c r="Z180" s="188"/>
      <c r="AA180" s="188"/>
      <c r="AB180" s="188"/>
      <c r="AC180" s="188"/>
      <c r="AD180" s="188"/>
      <c r="AE180" s="188"/>
      <c r="AF180" s="188"/>
      <c r="AG180" s="188" t="s">
        <v>151</v>
      </c>
      <c r="AH180" s="188">
        <v>0</v>
      </c>
      <c r="AI180" s="188"/>
      <c r="AJ180" s="188"/>
      <c r="AK180" s="188"/>
      <c r="AL180" s="188"/>
      <c r="AM180" s="188"/>
      <c r="AN180" s="188"/>
      <c r="AO180" s="188"/>
      <c r="AP180" s="188"/>
      <c r="AQ180" s="188"/>
      <c r="AR180" s="188"/>
      <c r="AS180" s="188"/>
      <c r="AT180" s="188"/>
      <c r="AU180" s="188"/>
      <c r="AV180" s="188"/>
      <c r="AW180" s="188"/>
      <c r="AX180" s="188"/>
      <c r="AY180" s="188"/>
      <c r="AZ180" s="188"/>
      <c r="BA180" s="188"/>
      <c r="BB180" s="188"/>
      <c r="BC180" s="188"/>
      <c r="BD180" s="188"/>
      <c r="BE180" s="188"/>
      <c r="BF180" s="188"/>
      <c r="BG180" s="188"/>
      <c r="BH180" s="188"/>
    </row>
    <row r="181" spans="1:60" outlineLevel="1">
      <c r="A181" s="229">
        <v>75</v>
      </c>
      <c r="B181" s="230" t="s">
        <v>392</v>
      </c>
      <c r="C181" s="240" t="s">
        <v>393</v>
      </c>
      <c r="D181" s="231" t="s">
        <v>254</v>
      </c>
      <c r="E181" s="232">
        <v>0.15870999999999999</v>
      </c>
      <c r="F181" s="233">
        <v>735</v>
      </c>
      <c r="G181" s="234">
        <f>ROUND(E181*F181,2)</f>
        <v>116.65</v>
      </c>
      <c r="H181" s="209">
        <v>0</v>
      </c>
      <c r="I181" s="208">
        <f>ROUND(E181*H181,2)</f>
        <v>0</v>
      </c>
      <c r="J181" s="209">
        <v>735</v>
      </c>
      <c r="K181" s="208">
        <f>ROUND(E181*J181,2)</f>
        <v>116.65</v>
      </c>
      <c r="L181" s="208">
        <v>21</v>
      </c>
      <c r="M181" s="208">
        <f>G181*(1+L181/100)</f>
        <v>141.1465</v>
      </c>
      <c r="N181" s="207">
        <v>0</v>
      </c>
      <c r="O181" s="207">
        <f>ROUND(E181*N181,2)</f>
        <v>0</v>
      </c>
      <c r="P181" s="207">
        <v>0</v>
      </c>
      <c r="Q181" s="207">
        <f>ROUND(E181*P181,2)</f>
        <v>0</v>
      </c>
      <c r="R181" s="208"/>
      <c r="S181" s="208" t="s">
        <v>146</v>
      </c>
      <c r="T181" s="208" t="s">
        <v>146</v>
      </c>
      <c r="U181" s="208">
        <v>1.2649999999999999</v>
      </c>
      <c r="V181" s="208">
        <f>ROUND(E181*U181,2)</f>
        <v>0.2</v>
      </c>
      <c r="W181" s="208"/>
      <c r="X181" s="208" t="s">
        <v>255</v>
      </c>
      <c r="Y181" s="208" t="s">
        <v>148</v>
      </c>
      <c r="Z181" s="188"/>
      <c r="AA181" s="188"/>
      <c r="AB181" s="188"/>
      <c r="AC181" s="188"/>
      <c r="AD181" s="188"/>
      <c r="AE181" s="188"/>
      <c r="AF181" s="188"/>
      <c r="AG181" s="188" t="s">
        <v>256</v>
      </c>
      <c r="AH181" s="188"/>
      <c r="AI181" s="188"/>
      <c r="AJ181" s="188"/>
      <c r="AK181" s="188"/>
      <c r="AL181" s="188"/>
      <c r="AM181" s="188"/>
      <c r="AN181" s="188"/>
      <c r="AO181" s="188"/>
      <c r="AP181" s="188"/>
      <c r="AQ181" s="188"/>
      <c r="AR181" s="188"/>
      <c r="AS181" s="188"/>
      <c r="AT181" s="188"/>
      <c r="AU181" s="188"/>
      <c r="AV181" s="188"/>
      <c r="AW181" s="188"/>
      <c r="AX181" s="188"/>
      <c r="AY181" s="188"/>
      <c r="AZ181" s="188"/>
      <c r="BA181" s="188"/>
      <c r="BB181" s="188"/>
      <c r="BC181" s="188"/>
      <c r="BD181" s="188"/>
      <c r="BE181" s="188"/>
      <c r="BF181" s="188"/>
      <c r="BG181" s="188"/>
      <c r="BH181" s="188"/>
    </row>
    <row r="182" spans="1:60">
      <c r="A182" s="214" t="s">
        <v>141</v>
      </c>
      <c r="B182" s="215" t="s">
        <v>99</v>
      </c>
      <c r="C182" s="236" t="s">
        <v>100</v>
      </c>
      <c r="D182" s="216"/>
      <c r="E182" s="217"/>
      <c r="F182" s="218"/>
      <c r="G182" s="219">
        <f>SUMIF(AG183:AG184,"&lt;&gt;NOR",G183:G184)</f>
        <v>286353.40000000002</v>
      </c>
      <c r="H182" s="213"/>
      <c r="I182" s="213">
        <f>SUM(I183:I184)</f>
        <v>227701.8</v>
      </c>
      <c r="J182" s="213"/>
      <c r="K182" s="213">
        <f>SUM(K183:K184)</f>
        <v>58651.6</v>
      </c>
      <c r="L182" s="213"/>
      <c r="M182" s="213">
        <f>SUM(M183:M184)</f>
        <v>346487.614</v>
      </c>
      <c r="N182" s="212"/>
      <c r="O182" s="212">
        <f>SUM(O183:O184)</f>
        <v>1.29</v>
      </c>
      <c r="P182" s="212"/>
      <c r="Q182" s="212">
        <f>SUM(Q183:Q184)</f>
        <v>0</v>
      </c>
      <c r="R182" s="213"/>
      <c r="S182" s="213"/>
      <c r="T182" s="213"/>
      <c r="U182" s="213"/>
      <c r="V182" s="213">
        <f>SUM(V183:V184)</f>
        <v>0</v>
      </c>
      <c r="W182" s="213"/>
      <c r="X182" s="213"/>
      <c r="Y182" s="213"/>
      <c r="AG182" t="s">
        <v>142</v>
      </c>
    </row>
    <row r="183" spans="1:60" outlineLevel="1">
      <c r="A183" s="221">
        <v>76</v>
      </c>
      <c r="B183" s="222" t="s">
        <v>394</v>
      </c>
      <c r="C183" s="237" t="s">
        <v>395</v>
      </c>
      <c r="D183" s="223" t="s">
        <v>145</v>
      </c>
      <c r="E183" s="224">
        <v>133.81</v>
      </c>
      <c r="F183" s="225">
        <v>2140</v>
      </c>
      <c r="G183" s="226">
        <f>ROUND(E183*F183,2)</f>
        <v>286353.40000000002</v>
      </c>
      <c r="H183" s="209">
        <v>1701.68</v>
      </c>
      <c r="I183" s="208">
        <f>ROUND(E183*H183,2)</f>
        <v>227701.8</v>
      </c>
      <c r="J183" s="209">
        <v>438.32</v>
      </c>
      <c r="K183" s="208">
        <f>ROUND(E183*J183,2)</f>
        <v>58651.6</v>
      </c>
      <c r="L183" s="208">
        <v>21</v>
      </c>
      <c r="M183" s="208">
        <f>G183*(1+L183/100)</f>
        <v>346487.614</v>
      </c>
      <c r="N183" s="207">
        <v>9.6500000000000006E-3</v>
      </c>
      <c r="O183" s="207">
        <f>ROUND(E183*N183,2)</f>
        <v>1.29</v>
      </c>
      <c r="P183" s="207">
        <v>0</v>
      </c>
      <c r="Q183" s="207">
        <f>ROUND(E183*P183,2)</f>
        <v>0</v>
      </c>
      <c r="R183" s="208"/>
      <c r="S183" s="208" t="s">
        <v>146</v>
      </c>
      <c r="T183" s="208" t="s">
        <v>146</v>
      </c>
      <c r="U183" s="208">
        <v>0</v>
      </c>
      <c r="V183" s="208">
        <f>ROUND(E183*U183,2)</f>
        <v>0</v>
      </c>
      <c r="W183" s="208"/>
      <c r="X183" s="208" t="s">
        <v>396</v>
      </c>
      <c r="Y183" s="208" t="s">
        <v>148</v>
      </c>
      <c r="Z183" s="188"/>
      <c r="AA183" s="188"/>
      <c r="AB183" s="188"/>
      <c r="AC183" s="188"/>
      <c r="AD183" s="188"/>
      <c r="AE183" s="188"/>
      <c r="AF183" s="188"/>
      <c r="AG183" s="188" t="s">
        <v>397</v>
      </c>
      <c r="AH183" s="188"/>
      <c r="AI183" s="188"/>
      <c r="AJ183" s="188"/>
      <c r="AK183" s="188"/>
      <c r="AL183" s="188"/>
      <c r="AM183" s="188"/>
      <c r="AN183" s="188"/>
      <c r="AO183" s="188"/>
      <c r="AP183" s="188"/>
      <c r="AQ183" s="188"/>
      <c r="AR183" s="188"/>
      <c r="AS183" s="188"/>
      <c r="AT183" s="188"/>
      <c r="AU183" s="188"/>
      <c r="AV183" s="188"/>
      <c r="AW183" s="188"/>
      <c r="AX183" s="188"/>
      <c r="AY183" s="188"/>
      <c r="AZ183" s="188"/>
      <c r="BA183" s="188"/>
      <c r="BB183" s="188"/>
      <c r="BC183" s="188"/>
      <c r="BD183" s="188"/>
      <c r="BE183" s="188"/>
      <c r="BF183" s="188"/>
      <c r="BG183" s="188"/>
      <c r="BH183" s="188"/>
    </row>
    <row r="184" spans="1:60" outlineLevel="2">
      <c r="A184" s="205"/>
      <c r="B184" s="206"/>
      <c r="C184" s="238" t="s">
        <v>168</v>
      </c>
      <c r="D184" s="210"/>
      <c r="E184" s="211">
        <v>133.81</v>
      </c>
      <c r="F184" s="208"/>
      <c r="G184" s="208"/>
      <c r="H184" s="208"/>
      <c r="I184" s="208"/>
      <c r="J184" s="208"/>
      <c r="K184" s="208"/>
      <c r="L184" s="208"/>
      <c r="M184" s="208"/>
      <c r="N184" s="207"/>
      <c r="O184" s="207"/>
      <c r="P184" s="207"/>
      <c r="Q184" s="207"/>
      <c r="R184" s="208"/>
      <c r="S184" s="208"/>
      <c r="T184" s="208"/>
      <c r="U184" s="208"/>
      <c r="V184" s="208"/>
      <c r="W184" s="208"/>
      <c r="X184" s="208"/>
      <c r="Y184" s="208"/>
      <c r="Z184" s="188"/>
      <c r="AA184" s="188"/>
      <c r="AB184" s="188"/>
      <c r="AC184" s="188"/>
      <c r="AD184" s="188"/>
      <c r="AE184" s="188"/>
      <c r="AF184" s="188"/>
      <c r="AG184" s="188" t="s">
        <v>151</v>
      </c>
      <c r="AH184" s="188">
        <v>0</v>
      </c>
      <c r="AI184" s="188"/>
      <c r="AJ184" s="188"/>
      <c r="AK184" s="188"/>
      <c r="AL184" s="188"/>
      <c r="AM184" s="188"/>
      <c r="AN184" s="188"/>
      <c r="AO184" s="188"/>
      <c r="AP184" s="188"/>
      <c r="AQ184" s="188"/>
      <c r="AR184" s="188"/>
      <c r="AS184" s="188"/>
      <c r="AT184" s="188"/>
      <c r="AU184" s="188"/>
      <c r="AV184" s="188"/>
      <c r="AW184" s="188"/>
      <c r="AX184" s="188"/>
      <c r="AY184" s="188"/>
      <c r="AZ184" s="188"/>
      <c r="BA184" s="188"/>
      <c r="BB184" s="188"/>
      <c r="BC184" s="188"/>
      <c r="BD184" s="188"/>
      <c r="BE184" s="188"/>
      <c r="BF184" s="188"/>
      <c r="BG184" s="188"/>
      <c r="BH184" s="188"/>
    </row>
    <row r="185" spans="1:60">
      <c r="A185" s="214" t="s">
        <v>141</v>
      </c>
      <c r="B185" s="215" t="s">
        <v>101</v>
      </c>
      <c r="C185" s="236" t="s">
        <v>102</v>
      </c>
      <c r="D185" s="216"/>
      <c r="E185" s="217"/>
      <c r="F185" s="218"/>
      <c r="G185" s="219">
        <f>SUMIF(AG186:AG195,"&lt;&gt;NOR",G186:G195)</f>
        <v>73976.09</v>
      </c>
      <c r="H185" s="213"/>
      <c r="I185" s="213">
        <f>SUM(I186:I195)</f>
        <v>35556.43</v>
      </c>
      <c r="J185" s="213"/>
      <c r="K185" s="213">
        <f>SUM(K186:K195)</f>
        <v>38419.660000000003</v>
      </c>
      <c r="L185" s="213"/>
      <c r="M185" s="213">
        <f>SUM(M186:M195)</f>
        <v>89511.068899999984</v>
      </c>
      <c r="N185" s="212"/>
      <c r="O185" s="212">
        <f>SUM(O186:O195)</f>
        <v>0.14000000000000001</v>
      </c>
      <c r="P185" s="212"/>
      <c r="Q185" s="212">
        <f>SUM(Q186:Q195)</f>
        <v>0</v>
      </c>
      <c r="R185" s="213"/>
      <c r="S185" s="213"/>
      <c r="T185" s="213"/>
      <c r="U185" s="213"/>
      <c r="V185" s="213">
        <f>SUM(V186:V195)</f>
        <v>46.43</v>
      </c>
      <c r="W185" s="213"/>
      <c r="X185" s="213"/>
      <c r="Y185" s="213"/>
      <c r="AG185" t="s">
        <v>142</v>
      </c>
    </row>
    <row r="186" spans="1:60" outlineLevel="1">
      <c r="A186" s="221">
        <v>77</v>
      </c>
      <c r="B186" s="222" t="s">
        <v>398</v>
      </c>
      <c r="C186" s="237" t="s">
        <v>399</v>
      </c>
      <c r="D186" s="223" t="s">
        <v>145</v>
      </c>
      <c r="E186" s="224">
        <v>342.69294000000002</v>
      </c>
      <c r="F186" s="225">
        <v>102.5</v>
      </c>
      <c r="G186" s="226">
        <f>ROUND(E186*F186,2)</f>
        <v>35126.03</v>
      </c>
      <c r="H186" s="209">
        <v>49.12</v>
      </c>
      <c r="I186" s="208">
        <f>ROUND(E186*H186,2)</f>
        <v>16833.080000000002</v>
      </c>
      <c r="J186" s="209">
        <v>53.38</v>
      </c>
      <c r="K186" s="208">
        <f>ROUND(E186*J186,2)</f>
        <v>18292.95</v>
      </c>
      <c r="L186" s="208">
        <v>21</v>
      </c>
      <c r="M186" s="208">
        <f>G186*(1+L186/100)</f>
        <v>42502.496299999999</v>
      </c>
      <c r="N186" s="207">
        <v>2.2000000000000001E-4</v>
      </c>
      <c r="O186" s="207">
        <f>ROUND(E186*N186,2)</f>
        <v>0.08</v>
      </c>
      <c r="P186" s="207">
        <v>0</v>
      </c>
      <c r="Q186" s="207">
        <f>ROUND(E186*P186,2)</f>
        <v>0</v>
      </c>
      <c r="R186" s="208"/>
      <c r="S186" s="208" t="s">
        <v>146</v>
      </c>
      <c r="T186" s="208" t="s">
        <v>146</v>
      </c>
      <c r="U186" s="208">
        <v>9.2999999999999999E-2</v>
      </c>
      <c r="V186" s="208">
        <f>ROUND(E186*U186,2)</f>
        <v>31.87</v>
      </c>
      <c r="W186" s="208"/>
      <c r="X186" s="208" t="s">
        <v>147</v>
      </c>
      <c r="Y186" s="208" t="s">
        <v>148</v>
      </c>
      <c r="Z186" s="188"/>
      <c r="AA186" s="188"/>
      <c r="AB186" s="188"/>
      <c r="AC186" s="188"/>
      <c r="AD186" s="188"/>
      <c r="AE186" s="188"/>
      <c r="AF186" s="188"/>
      <c r="AG186" s="188" t="s">
        <v>149</v>
      </c>
      <c r="AH186" s="188"/>
      <c r="AI186" s="188"/>
      <c r="AJ186" s="188"/>
      <c r="AK186" s="188"/>
      <c r="AL186" s="188"/>
      <c r="AM186" s="188"/>
      <c r="AN186" s="188"/>
      <c r="AO186" s="188"/>
      <c r="AP186" s="188"/>
      <c r="AQ186" s="188"/>
      <c r="AR186" s="188"/>
      <c r="AS186" s="188"/>
      <c r="AT186" s="188"/>
      <c r="AU186" s="188"/>
      <c r="AV186" s="188"/>
      <c r="AW186" s="188"/>
      <c r="AX186" s="188"/>
      <c r="AY186" s="188"/>
      <c r="AZ186" s="188"/>
      <c r="BA186" s="188"/>
      <c r="BB186" s="188"/>
      <c r="BC186" s="188"/>
      <c r="BD186" s="188"/>
      <c r="BE186" s="188"/>
      <c r="BF186" s="188"/>
      <c r="BG186" s="188"/>
      <c r="BH186" s="188"/>
    </row>
    <row r="187" spans="1:60" ht="33.75" outlineLevel="2">
      <c r="A187" s="205"/>
      <c r="B187" s="206"/>
      <c r="C187" s="238" t="s">
        <v>400</v>
      </c>
      <c r="D187" s="210"/>
      <c r="E187" s="211">
        <v>278.93493999999998</v>
      </c>
      <c r="F187" s="208"/>
      <c r="G187" s="208"/>
      <c r="H187" s="208"/>
      <c r="I187" s="208"/>
      <c r="J187" s="208"/>
      <c r="K187" s="208"/>
      <c r="L187" s="208"/>
      <c r="M187" s="208"/>
      <c r="N187" s="207"/>
      <c r="O187" s="207"/>
      <c r="P187" s="207"/>
      <c r="Q187" s="207"/>
      <c r="R187" s="208"/>
      <c r="S187" s="208"/>
      <c r="T187" s="208"/>
      <c r="U187" s="208"/>
      <c r="V187" s="208"/>
      <c r="W187" s="208"/>
      <c r="X187" s="208"/>
      <c r="Y187" s="208"/>
      <c r="Z187" s="188"/>
      <c r="AA187" s="188"/>
      <c r="AB187" s="188"/>
      <c r="AC187" s="188"/>
      <c r="AD187" s="188"/>
      <c r="AE187" s="188"/>
      <c r="AF187" s="188"/>
      <c r="AG187" s="188" t="s">
        <v>151</v>
      </c>
      <c r="AH187" s="188">
        <v>0</v>
      </c>
      <c r="AI187" s="188"/>
      <c r="AJ187" s="188"/>
      <c r="AK187" s="188"/>
      <c r="AL187" s="188"/>
      <c r="AM187" s="188"/>
      <c r="AN187" s="188"/>
      <c r="AO187" s="188"/>
      <c r="AP187" s="188"/>
      <c r="AQ187" s="188"/>
      <c r="AR187" s="188"/>
      <c r="AS187" s="188"/>
      <c r="AT187" s="188"/>
      <c r="AU187" s="188"/>
      <c r="AV187" s="188"/>
      <c r="AW187" s="188"/>
      <c r="AX187" s="188"/>
      <c r="AY187" s="188"/>
      <c r="AZ187" s="188"/>
      <c r="BA187" s="188"/>
      <c r="BB187" s="188"/>
      <c r="BC187" s="188"/>
      <c r="BD187" s="188"/>
      <c r="BE187" s="188"/>
      <c r="BF187" s="188"/>
      <c r="BG187" s="188"/>
      <c r="BH187" s="188"/>
    </row>
    <row r="188" spans="1:60" outlineLevel="3">
      <c r="A188" s="205"/>
      <c r="B188" s="206"/>
      <c r="C188" s="238" t="s">
        <v>401</v>
      </c>
      <c r="D188" s="210"/>
      <c r="E188" s="211">
        <v>43.758000000000003</v>
      </c>
      <c r="F188" s="208"/>
      <c r="G188" s="208"/>
      <c r="H188" s="208"/>
      <c r="I188" s="208"/>
      <c r="J188" s="208"/>
      <c r="K188" s="208"/>
      <c r="L188" s="208"/>
      <c r="M188" s="208"/>
      <c r="N188" s="207"/>
      <c r="O188" s="207"/>
      <c r="P188" s="207"/>
      <c r="Q188" s="207"/>
      <c r="R188" s="208"/>
      <c r="S188" s="208"/>
      <c r="T188" s="208"/>
      <c r="U188" s="208"/>
      <c r="V188" s="208"/>
      <c r="W188" s="208"/>
      <c r="X188" s="208"/>
      <c r="Y188" s="208"/>
      <c r="Z188" s="188"/>
      <c r="AA188" s="188"/>
      <c r="AB188" s="188"/>
      <c r="AC188" s="188"/>
      <c r="AD188" s="188"/>
      <c r="AE188" s="188"/>
      <c r="AF188" s="188"/>
      <c r="AG188" s="188" t="s">
        <v>151</v>
      </c>
      <c r="AH188" s="188">
        <v>0</v>
      </c>
      <c r="AI188" s="188"/>
      <c r="AJ188" s="188"/>
      <c r="AK188" s="188"/>
      <c r="AL188" s="188"/>
      <c r="AM188" s="188"/>
      <c r="AN188" s="188"/>
      <c r="AO188" s="188"/>
      <c r="AP188" s="188"/>
      <c r="AQ188" s="188"/>
      <c r="AR188" s="188"/>
      <c r="AS188" s="188"/>
      <c r="AT188" s="188"/>
      <c r="AU188" s="188"/>
      <c r="AV188" s="188"/>
      <c r="AW188" s="188"/>
      <c r="AX188" s="188"/>
      <c r="AY188" s="188"/>
      <c r="AZ188" s="188"/>
      <c r="BA188" s="188"/>
      <c r="BB188" s="188"/>
      <c r="BC188" s="188"/>
      <c r="BD188" s="188"/>
      <c r="BE188" s="188"/>
      <c r="BF188" s="188"/>
      <c r="BG188" s="188"/>
      <c r="BH188" s="188"/>
    </row>
    <row r="189" spans="1:60" outlineLevel="3">
      <c r="A189" s="205"/>
      <c r="B189" s="206"/>
      <c r="C189" s="238" t="s">
        <v>402</v>
      </c>
      <c r="D189" s="210"/>
      <c r="E189" s="211">
        <v>20</v>
      </c>
      <c r="F189" s="208"/>
      <c r="G189" s="208"/>
      <c r="H189" s="208"/>
      <c r="I189" s="208"/>
      <c r="J189" s="208"/>
      <c r="K189" s="208"/>
      <c r="L189" s="208"/>
      <c r="M189" s="208"/>
      <c r="N189" s="207"/>
      <c r="O189" s="207"/>
      <c r="P189" s="207"/>
      <c r="Q189" s="207"/>
      <c r="R189" s="208"/>
      <c r="S189" s="208"/>
      <c r="T189" s="208"/>
      <c r="U189" s="208"/>
      <c r="V189" s="208"/>
      <c r="W189" s="208"/>
      <c r="X189" s="208"/>
      <c r="Y189" s="208"/>
      <c r="Z189" s="188"/>
      <c r="AA189" s="188"/>
      <c r="AB189" s="188"/>
      <c r="AC189" s="188"/>
      <c r="AD189" s="188"/>
      <c r="AE189" s="188"/>
      <c r="AF189" s="188"/>
      <c r="AG189" s="188" t="s">
        <v>151</v>
      </c>
      <c r="AH189" s="188">
        <v>0</v>
      </c>
      <c r="AI189" s="188"/>
      <c r="AJ189" s="188"/>
      <c r="AK189" s="188"/>
      <c r="AL189" s="188"/>
      <c r="AM189" s="188"/>
      <c r="AN189" s="188"/>
      <c r="AO189" s="188"/>
      <c r="AP189" s="188"/>
      <c r="AQ189" s="188"/>
      <c r="AR189" s="188"/>
      <c r="AS189" s="188"/>
      <c r="AT189" s="188"/>
      <c r="AU189" s="188"/>
      <c r="AV189" s="188"/>
      <c r="AW189" s="188"/>
      <c r="AX189" s="188"/>
      <c r="AY189" s="188"/>
      <c r="AZ189" s="188"/>
      <c r="BA189" s="188"/>
      <c r="BB189" s="188"/>
      <c r="BC189" s="188"/>
      <c r="BD189" s="188"/>
      <c r="BE189" s="188"/>
      <c r="BF189" s="188"/>
      <c r="BG189" s="188"/>
      <c r="BH189" s="188"/>
    </row>
    <row r="190" spans="1:60" outlineLevel="1">
      <c r="A190" s="221">
        <v>78</v>
      </c>
      <c r="B190" s="222" t="s">
        <v>403</v>
      </c>
      <c r="C190" s="237" t="s">
        <v>404</v>
      </c>
      <c r="D190" s="223" t="s">
        <v>145</v>
      </c>
      <c r="E190" s="224">
        <v>342.69294000000002</v>
      </c>
      <c r="F190" s="225">
        <v>34.200000000000003</v>
      </c>
      <c r="G190" s="226">
        <f>ROUND(E190*F190,2)</f>
        <v>11720.1</v>
      </c>
      <c r="H190" s="209">
        <v>20.16</v>
      </c>
      <c r="I190" s="208">
        <f>ROUND(E190*H190,2)</f>
        <v>6908.69</v>
      </c>
      <c r="J190" s="209">
        <v>14.04</v>
      </c>
      <c r="K190" s="208">
        <f>ROUND(E190*J190,2)</f>
        <v>4811.41</v>
      </c>
      <c r="L190" s="208">
        <v>21</v>
      </c>
      <c r="M190" s="208">
        <f>G190*(1+L190/100)</f>
        <v>14181.321</v>
      </c>
      <c r="N190" s="207">
        <v>1.4999999999999999E-4</v>
      </c>
      <c r="O190" s="207">
        <f>ROUND(E190*N190,2)</f>
        <v>0.05</v>
      </c>
      <c r="P190" s="207">
        <v>0</v>
      </c>
      <c r="Q190" s="207">
        <f>ROUND(E190*P190,2)</f>
        <v>0</v>
      </c>
      <c r="R190" s="208"/>
      <c r="S190" s="208" t="s">
        <v>146</v>
      </c>
      <c r="T190" s="208" t="s">
        <v>146</v>
      </c>
      <c r="U190" s="208">
        <v>3.1E-2</v>
      </c>
      <c r="V190" s="208">
        <f>ROUND(E190*U190,2)</f>
        <v>10.62</v>
      </c>
      <c r="W190" s="208"/>
      <c r="X190" s="208" t="s">
        <v>147</v>
      </c>
      <c r="Y190" s="208" t="s">
        <v>148</v>
      </c>
      <c r="Z190" s="188"/>
      <c r="AA190" s="188"/>
      <c r="AB190" s="188"/>
      <c r="AC190" s="188"/>
      <c r="AD190" s="188"/>
      <c r="AE190" s="188"/>
      <c r="AF190" s="188"/>
      <c r="AG190" s="188" t="s">
        <v>149</v>
      </c>
      <c r="AH190" s="188"/>
      <c r="AI190" s="188"/>
      <c r="AJ190" s="188"/>
      <c r="AK190" s="188"/>
      <c r="AL190" s="188"/>
      <c r="AM190" s="188"/>
      <c r="AN190" s="188"/>
      <c r="AO190" s="188"/>
      <c r="AP190" s="188"/>
      <c r="AQ190" s="188"/>
      <c r="AR190" s="188"/>
      <c r="AS190" s="188"/>
      <c r="AT190" s="188"/>
      <c r="AU190" s="188"/>
      <c r="AV190" s="188"/>
      <c r="AW190" s="188"/>
      <c r="AX190" s="188"/>
      <c r="AY190" s="188"/>
      <c r="AZ190" s="188"/>
      <c r="BA190" s="188"/>
      <c r="BB190" s="188"/>
      <c r="BC190" s="188"/>
      <c r="BD190" s="188"/>
      <c r="BE190" s="188"/>
      <c r="BF190" s="188"/>
      <c r="BG190" s="188"/>
      <c r="BH190" s="188"/>
    </row>
    <row r="191" spans="1:60" ht="33.75" outlineLevel="2">
      <c r="A191" s="205"/>
      <c r="B191" s="206"/>
      <c r="C191" s="238" t="s">
        <v>400</v>
      </c>
      <c r="D191" s="210"/>
      <c r="E191" s="211">
        <v>278.93493999999998</v>
      </c>
      <c r="F191" s="208"/>
      <c r="G191" s="208"/>
      <c r="H191" s="208"/>
      <c r="I191" s="208"/>
      <c r="J191" s="208"/>
      <c r="K191" s="208"/>
      <c r="L191" s="208"/>
      <c r="M191" s="208"/>
      <c r="N191" s="207"/>
      <c r="O191" s="207"/>
      <c r="P191" s="207"/>
      <c r="Q191" s="207"/>
      <c r="R191" s="208"/>
      <c r="S191" s="208"/>
      <c r="T191" s="208"/>
      <c r="U191" s="208"/>
      <c r="V191" s="208"/>
      <c r="W191" s="208"/>
      <c r="X191" s="208"/>
      <c r="Y191" s="208"/>
      <c r="Z191" s="188"/>
      <c r="AA191" s="188"/>
      <c r="AB191" s="188"/>
      <c r="AC191" s="188"/>
      <c r="AD191" s="188"/>
      <c r="AE191" s="188"/>
      <c r="AF191" s="188"/>
      <c r="AG191" s="188" t="s">
        <v>151</v>
      </c>
      <c r="AH191" s="188">
        <v>0</v>
      </c>
      <c r="AI191" s="188"/>
      <c r="AJ191" s="188"/>
      <c r="AK191" s="188"/>
      <c r="AL191" s="188"/>
      <c r="AM191" s="188"/>
      <c r="AN191" s="188"/>
      <c r="AO191" s="188"/>
      <c r="AP191" s="188"/>
      <c r="AQ191" s="188"/>
      <c r="AR191" s="188"/>
      <c r="AS191" s="188"/>
      <c r="AT191" s="188"/>
      <c r="AU191" s="188"/>
      <c r="AV191" s="188"/>
      <c r="AW191" s="188"/>
      <c r="AX191" s="188"/>
      <c r="AY191" s="188"/>
      <c r="AZ191" s="188"/>
      <c r="BA191" s="188"/>
      <c r="BB191" s="188"/>
      <c r="BC191" s="188"/>
      <c r="BD191" s="188"/>
      <c r="BE191" s="188"/>
      <c r="BF191" s="188"/>
      <c r="BG191" s="188"/>
      <c r="BH191" s="188"/>
    </row>
    <row r="192" spans="1:60" outlineLevel="3">
      <c r="A192" s="205"/>
      <c r="B192" s="206"/>
      <c r="C192" s="238" t="s">
        <v>401</v>
      </c>
      <c r="D192" s="210"/>
      <c r="E192" s="211">
        <v>43.758000000000003</v>
      </c>
      <c r="F192" s="208"/>
      <c r="G192" s="208"/>
      <c r="H192" s="208"/>
      <c r="I192" s="208"/>
      <c r="J192" s="208"/>
      <c r="K192" s="208"/>
      <c r="L192" s="208"/>
      <c r="M192" s="208"/>
      <c r="N192" s="207"/>
      <c r="O192" s="207"/>
      <c r="P192" s="207"/>
      <c r="Q192" s="207"/>
      <c r="R192" s="208"/>
      <c r="S192" s="208"/>
      <c r="T192" s="208"/>
      <c r="U192" s="208"/>
      <c r="V192" s="208"/>
      <c r="W192" s="208"/>
      <c r="X192" s="208"/>
      <c r="Y192" s="208"/>
      <c r="Z192" s="188"/>
      <c r="AA192" s="188"/>
      <c r="AB192" s="188"/>
      <c r="AC192" s="188"/>
      <c r="AD192" s="188"/>
      <c r="AE192" s="188"/>
      <c r="AF192" s="188"/>
      <c r="AG192" s="188" t="s">
        <v>151</v>
      </c>
      <c r="AH192" s="188">
        <v>0</v>
      </c>
      <c r="AI192" s="188"/>
      <c r="AJ192" s="188"/>
      <c r="AK192" s="188"/>
      <c r="AL192" s="188"/>
      <c r="AM192" s="188"/>
      <c r="AN192" s="188"/>
      <c r="AO192" s="188"/>
      <c r="AP192" s="188"/>
      <c r="AQ192" s="188"/>
      <c r="AR192" s="188"/>
      <c r="AS192" s="188"/>
      <c r="AT192" s="188"/>
      <c r="AU192" s="188"/>
      <c r="AV192" s="188"/>
      <c r="AW192" s="188"/>
      <c r="AX192" s="188"/>
      <c r="AY192" s="188"/>
      <c r="AZ192" s="188"/>
      <c r="BA192" s="188"/>
      <c r="BB192" s="188"/>
      <c r="BC192" s="188"/>
      <c r="BD192" s="188"/>
      <c r="BE192" s="188"/>
      <c r="BF192" s="188"/>
      <c r="BG192" s="188"/>
      <c r="BH192" s="188"/>
    </row>
    <row r="193" spans="1:60" outlineLevel="3">
      <c r="A193" s="205"/>
      <c r="B193" s="206"/>
      <c r="C193" s="238" t="s">
        <v>402</v>
      </c>
      <c r="D193" s="210"/>
      <c r="E193" s="211">
        <v>20</v>
      </c>
      <c r="F193" s="208"/>
      <c r="G193" s="208"/>
      <c r="H193" s="208"/>
      <c r="I193" s="208"/>
      <c r="J193" s="208"/>
      <c r="K193" s="208"/>
      <c r="L193" s="208"/>
      <c r="M193" s="208"/>
      <c r="N193" s="207"/>
      <c r="O193" s="207"/>
      <c r="P193" s="207"/>
      <c r="Q193" s="207"/>
      <c r="R193" s="208"/>
      <c r="S193" s="208"/>
      <c r="T193" s="208"/>
      <c r="U193" s="208"/>
      <c r="V193" s="208"/>
      <c r="W193" s="208"/>
      <c r="X193" s="208"/>
      <c r="Y193" s="208"/>
      <c r="Z193" s="188"/>
      <c r="AA193" s="188"/>
      <c r="AB193" s="188"/>
      <c r="AC193" s="188"/>
      <c r="AD193" s="188"/>
      <c r="AE193" s="188"/>
      <c r="AF193" s="188"/>
      <c r="AG193" s="188" t="s">
        <v>151</v>
      </c>
      <c r="AH193" s="188">
        <v>0</v>
      </c>
      <c r="AI193" s="188"/>
      <c r="AJ193" s="188"/>
      <c r="AK193" s="188"/>
      <c r="AL193" s="188"/>
      <c r="AM193" s="188"/>
      <c r="AN193" s="188"/>
      <c r="AO193" s="188"/>
      <c r="AP193" s="188"/>
      <c r="AQ193" s="188"/>
      <c r="AR193" s="188"/>
      <c r="AS193" s="188"/>
      <c r="AT193" s="188"/>
      <c r="AU193" s="188"/>
      <c r="AV193" s="188"/>
      <c r="AW193" s="188"/>
      <c r="AX193" s="188"/>
      <c r="AY193" s="188"/>
      <c r="AZ193" s="188"/>
      <c r="BA193" s="188"/>
      <c r="BB193" s="188"/>
      <c r="BC193" s="188"/>
      <c r="BD193" s="188"/>
      <c r="BE193" s="188"/>
      <c r="BF193" s="188"/>
      <c r="BG193" s="188"/>
      <c r="BH193" s="188"/>
    </row>
    <row r="194" spans="1:60" outlineLevel="1">
      <c r="A194" s="221">
        <v>79</v>
      </c>
      <c r="B194" s="222" t="s">
        <v>405</v>
      </c>
      <c r="C194" s="237" t="s">
        <v>406</v>
      </c>
      <c r="D194" s="223" t="s">
        <v>145</v>
      </c>
      <c r="E194" s="224">
        <v>43.758000000000003</v>
      </c>
      <c r="F194" s="225">
        <v>620</v>
      </c>
      <c r="G194" s="226">
        <f>ROUND(E194*F194,2)</f>
        <v>27129.96</v>
      </c>
      <c r="H194" s="209">
        <v>270</v>
      </c>
      <c r="I194" s="208">
        <f>ROUND(E194*H194,2)</f>
        <v>11814.66</v>
      </c>
      <c r="J194" s="209">
        <v>350</v>
      </c>
      <c r="K194" s="208">
        <f>ROUND(E194*J194,2)</f>
        <v>15315.3</v>
      </c>
      <c r="L194" s="208">
        <v>21</v>
      </c>
      <c r="M194" s="208">
        <f>G194*(1+L194/100)</f>
        <v>32827.251599999996</v>
      </c>
      <c r="N194" s="207">
        <v>2.2000000000000001E-4</v>
      </c>
      <c r="O194" s="207">
        <f>ROUND(E194*N194,2)</f>
        <v>0.01</v>
      </c>
      <c r="P194" s="207">
        <v>0</v>
      </c>
      <c r="Q194" s="207">
        <f>ROUND(E194*P194,2)</f>
        <v>0</v>
      </c>
      <c r="R194" s="208"/>
      <c r="S194" s="208" t="s">
        <v>154</v>
      </c>
      <c r="T194" s="208" t="s">
        <v>155</v>
      </c>
      <c r="U194" s="208">
        <v>0.09</v>
      </c>
      <c r="V194" s="208">
        <f>ROUND(E194*U194,2)</f>
        <v>3.94</v>
      </c>
      <c r="W194" s="208"/>
      <c r="X194" s="208" t="s">
        <v>147</v>
      </c>
      <c r="Y194" s="208" t="s">
        <v>148</v>
      </c>
      <c r="Z194" s="188"/>
      <c r="AA194" s="188"/>
      <c r="AB194" s="188"/>
      <c r="AC194" s="188"/>
      <c r="AD194" s="188"/>
      <c r="AE194" s="188"/>
      <c r="AF194" s="188"/>
      <c r="AG194" s="188" t="s">
        <v>149</v>
      </c>
      <c r="AH194" s="188"/>
      <c r="AI194" s="188"/>
      <c r="AJ194" s="188"/>
      <c r="AK194" s="188"/>
      <c r="AL194" s="188"/>
      <c r="AM194" s="188"/>
      <c r="AN194" s="188"/>
      <c r="AO194" s="188"/>
      <c r="AP194" s="188"/>
      <c r="AQ194" s="188"/>
      <c r="AR194" s="188"/>
      <c r="AS194" s="188"/>
      <c r="AT194" s="188"/>
      <c r="AU194" s="188"/>
      <c r="AV194" s="188"/>
      <c r="AW194" s="188"/>
      <c r="AX194" s="188"/>
      <c r="AY194" s="188"/>
      <c r="AZ194" s="188"/>
      <c r="BA194" s="188"/>
      <c r="BB194" s="188"/>
      <c r="BC194" s="188"/>
      <c r="BD194" s="188"/>
      <c r="BE194" s="188"/>
      <c r="BF194" s="188"/>
      <c r="BG194" s="188"/>
      <c r="BH194" s="188"/>
    </row>
    <row r="195" spans="1:60" outlineLevel="2">
      <c r="A195" s="205"/>
      <c r="B195" s="206"/>
      <c r="C195" s="238" t="s">
        <v>401</v>
      </c>
      <c r="D195" s="210"/>
      <c r="E195" s="211">
        <v>43.758000000000003</v>
      </c>
      <c r="F195" s="208"/>
      <c r="G195" s="208"/>
      <c r="H195" s="208"/>
      <c r="I195" s="208"/>
      <c r="J195" s="208"/>
      <c r="K195" s="208"/>
      <c r="L195" s="208"/>
      <c r="M195" s="208"/>
      <c r="N195" s="207"/>
      <c r="O195" s="207"/>
      <c r="P195" s="207"/>
      <c r="Q195" s="207"/>
      <c r="R195" s="208"/>
      <c r="S195" s="208"/>
      <c r="T195" s="208"/>
      <c r="U195" s="208"/>
      <c r="V195" s="208"/>
      <c r="W195" s="208"/>
      <c r="X195" s="208"/>
      <c r="Y195" s="208"/>
      <c r="Z195" s="188"/>
      <c r="AA195" s="188"/>
      <c r="AB195" s="188"/>
      <c r="AC195" s="188"/>
      <c r="AD195" s="188"/>
      <c r="AE195" s="188"/>
      <c r="AF195" s="188"/>
      <c r="AG195" s="188" t="s">
        <v>151</v>
      </c>
      <c r="AH195" s="188">
        <v>0</v>
      </c>
      <c r="AI195" s="188"/>
      <c r="AJ195" s="188"/>
      <c r="AK195" s="188"/>
      <c r="AL195" s="188"/>
      <c r="AM195" s="188"/>
      <c r="AN195" s="188"/>
      <c r="AO195" s="188"/>
      <c r="AP195" s="188"/>
      <c r="AQ195" s="188"/>
      <c r="AR195" s="188"/>
      <c r="AS195" s="188"/>
      <c r="AT195" s="188"/>
      <c r="AU195" s="188"/>
      <c r="AV195" s="188"/>
      <c r="AW195" s="188"/>
      <c r="AX195" s="188"/>
      <c r="AY195" s="188"/>
      <c r="AZ195" s="188"/>
      <c r="BA195" s="188"/>
      <c r="BB195" s="188"/>
      <c r="BC195" s="188"/>
      <c r="BD195" s="188"/>
      <c r="BE195" s="188"/>
      <c r="BF195" s="188"/>
      <c r="BG195" s="188"/>
      <c r="BH195" s="188"/>
    </row>
    <row r="196" spans="1:60">
      <c r="A196" s="214" t="s">
        <v>141</v>
      </c>
      <c r="B196" s="215" t="s">
        <v>103</v>
      </c>
      <c r="C196" s="236" t="s">
        <v>104</v>
      </c>
      <c r="D196" s="216"/>
      <c r="E196" s="217"/>
      <c r="F196" s="218"/>
      <c r="G196" s="219">
        <f>SUMIF(AG197:AG206,"&lt;&gt;NOR",G197:G206)</f>
        <v>20155.580000000002</v>
      </c>
      <c r="H196" s="213"/>
      <c r="I196" s="213">
        <f>SUM(I197:I206)</f>
        <v>2765.48</v>
      </c>
      <c r="J196" s="213"/>
      <c r="K196" s="213">
        <f>SUM(K197:K206)</f>
        <v>17390.099999999999</v>
      </c>
      <c r="L196" s="213"/>
      <c r="M196" s="213">
        <f>SUM(M197:M206)</f>
        <v>24388.251799999998</v>
      </c>
      <c r="N196" s="212"/>
      <c r="O196" s="212">
        <f>SUM(O197:O206)</f>
        <v>0.05</v>
      </c>
      <c r="P196" s="212"/>
      <c r="Q196" s="212">
        <f>SUM(Q197:Q206)</f>
        <v>0</v>
      </c>
      <c r="R196" s="213"/>
      <c r="S196" s="213"/>
      <c r="T196" s="213"/>
      <c r="U196" s="213"/>
      <c r="V196" s="213">
        <f>SUM(V197:V206)</f>
        <v>30.259999999999998</v>
      </c>
      <c r="W196" s="213"/>
      <c r="X196" s="213"/>
      <c r="Y196" s="213"/>
      <c r="AG196" t="s">
        <v>142</v>
      </c>
    </row>
    <row r="197" spans="1:60" outlineLevel="1">
      <c r="A197" s="221">
        <v>80</v>
      </c>
      <c r="B197" s="222" t="s">
        <v>407</v>
      </c>
      <c r="C197" s="237" t="s">
        <v>408</v>
      </c>
      <c r="D197" s="223" t="s">
        <v>145</v>
      </c>
      <c r="E197" s="224">
        <v>225.202</v>
      </c>
      <c r="F197" s="225">
        <v>24.3</v>
      </c>
      <c r="G197" s="226">
        <f>ROUND(E197*F197,2)</f>
        <v>5472.41</v>
      </c>
      <c r="H197" s="209">
        <v>5.59</v>
      </c>
      <c r="I197" s="208">
        <f>ROUND(E197*H197,2)</f>
        <v>1258.8800000000001</v>
      </c>
      <c r="J197" s="209">
        <v>18.71</v>
      </c>
      <c r="K197" s="208">
        <f>ROUND(E197*J197,2)</f>
        <v>4213.53</v>
      </c>
      <c r="L197" s="208">
        <v>21</v>
      </c>
      <c r="M197" s="208">
        <f>G197*(1+L197/100)</f>
        <v>6621.6160999999993</v>
      </c>
      <c r="N197" s="207">
        <v>6.9999999999999994E-5</v>
      </c>
      <c r="O197" s="207">
        <f>ROUND(E197*N197,2)</f>
        <v>0.02</v>
      </c>
      <c r="P197" s="207">
        <v>0</v>
      </c>
      <c r="Q197" s="207">
        <f>ROUND(E197*P197,2)</f>
        <v>0</v>
      </c>
      <c r="R197" s="208"/>
      <c r="S197" s="208" t="s">
        <v>146</v>
      </c>
      <c r="T197" s="208" t="s">
        <v>146</v>
      </c>
      <c r="U197" s="208">
        <v>3.2480000000000002E-2</v>
      </c>
      <c r="V197" s="208">
        <f>ROUND(E197*U197,2)</f>
        <v>7.31</v>
      </c>
      <c r="W197" s="208"/>
      <c r="X197" s="208" t="s">
        <v>147</v>
      </c>
      <c r="Y197" s="208" t="s">
        <v>148</v>
      </c>
      <c r="Z197" s="188"/>
      <c r="AA197" s="188"/>
      <c r="AB197" s="188"/>
      <c r="AC197" s="188"/>
      <c r="AD197" s="188"/>
      <c r="AE197" s="188"/>
      <c r="AF197" s="188"/>
      <c r="AG197" s="188" t="s">
        <v>149</v>
      </c>
      <c r="AH197" s="188"/>
      <c r="AI197" s="188"/>
      <c r="AJ197" s="188"/>
      <c r="AK197" s="188"/>
      <c r="AL197" s="188"/>
      <c r="AM197" s="188"/>
      <c r="AN197" s="188"/>
      <c r="AO197" s="188"/>
      <c r="AP197" s="188"/>
      <c r="AQ197" s="188"/>
      <c r="AR197" s="188"/>
      <c r="AS197" s="188"/>
      <c r="AT197" s="188"/>
      <c r="AU197" s="188"/>
      <c r="AV197" s="188"/>
      <c r="AW197" s="188"/>
      <c r="AX197" s="188"/>
      <c r="AY197" s="188"/>
      <c r="AZ197" s="188"/>
      <c r="BA197" s="188"/>
      <c r="BB197" s="188"/>
      <c r="BC197" s="188"/>
      <c r="BD197" s="188"/>
      <c r="BE197" s="188"/>
      <c r="BF197" s="188"/>
      <c r="BG197" s="188"/>
      <c r="BH197" s="188"/>
    </row>
    <row r="198" spans="1:60" outlineLevel="2">
      <c r="A198" s="205"/>
      <c r="B198" s="206"/>
      <c r="C198" s="238" t="s">
        <v>409</v>
      </c>
      <c r="D198" s="210"/>
      <c r="E198" s="211">
        <v>54.592500000000001</v>
      </c>
      <c r="F198" s="208"/>
      <c r="G198" s="208"/>
      <c r="H198" s="208"/>
      <c r="I198" s="208"/>
      <c r="J198" s="208"/>
      <c r="K198" s="208"/>
      <c r="L198" s="208"/>
      <c r="M198" s="208"/>
      <c r="N198" s="207"/>
      <c r="O198" s="207"/>
      <c r="P198" s="207"/>
      <c r="Q198" s="207"/>
      <c r="R198" s="208"/>
      <c r="S198" s="208"/>
      <c r="T198" s="208"/>
      <c r="U198" s="208"/>
      <c r="V198" s="208"/>
      <c r="W198" s="208"/>
      <c r="X198" s="208"/>
      <c r="Y198" s="208"/>
      <c r="Z198" s="188"/>
      <c r="AA198" s="188"/>
      <c r="AB198" s="188"/>
      <c r="AC198" s="188"/>
      <c r="AD198" s="188"/>
      <c r="AE198" s="188"/>
      <c r="AF198" s="188"/>
      <c r="AG198" s="188" t="s">
        <v>151</v>
      </c>
      <c r="AH198" s="188">
        <v>0</v>
      </c>
      <c r="AI198" s="188"/>
      <c r="AJ198" s="188"/>
      <c r="AK198" s="188"/>
      <c r="AL198" s="188"/>
      <c r="AM198" s="188"/>
      <c r="AN198" s="188"/>
      <c r="AO198" s="188"/>
      <c r="AP198" s="188"/>
      <c r="AQ198" s="188"/>
      <c r="AR198" s="188"/>
      <c r="AS198" s="188"/>
      <c r="AT198" s="188"/>
      <c r="AU198" s="188"/>
      <c r="AV198" s="188"/>
      <c r="AW198" s="188"/>
      <c r="AX198" s="188"/>
      <c r="AY198" s="188"/>
      <c r="AZ198" s="188"/>
      <c r="BA198" s="188"/>
      <c r="BB198" s="188"/>
      <c r="BC198" s="188"/>
      <c r="BD198" s="188"/>
      <c r="BE198" s="188"/>
      <c r="BF198" s="188"/>
      <c r="BG198" s="188"/>
      <c r="BH198" s="188"/>
    </row>
    <row r="199" spans="1:60" ht="22.5" outlineLevel="3">
      <c r="A199" s="205"/>
      <c r="B199" s="206"/>
      <c r="C199" s="238" t="s">
        <v>150</v>
      </c>
      <c r="D199" s="210"/>
      <c r="E199" s="211">
        <v>31.2745</v>
      </c>
      <c r="F199" s="208"/>
      <c r="G199" s="208"/>
      <c r="H199" s="208"/>
      <c r="I199" s="208"/>
      <c r="J199" s="208"/>
      <c r="K199" s="208"/>
      <c r="L199" s="208"/>
      <c r="M199" s="208"/>
      <c r="N199" s="207"/>
      <c r="O199" s="207"/>
      <c r="P199" s="207"/>
      <c r="Q199" s="207"/>
      <c r="R199" s="208"/>
      <c r="S199" s="208"/>
      <c r="T199" s="208"/>
      <c r="U199" s="208"/>
      <c r="V199" s="208"/>
      <c r="W199" s="208"/>
      <c r="X199" s="208"/>
      <c r="Y199" s="208"/>
      <c r="Z199" s="188"/>
      <c r="AA199" s="188"/>
      <c r="AB199" s="188"/>
      <c r="AC199" s="188"/>
      <c r="AD199" s="188"/>
      <c r="AE199" s="188"/>
      <c r="AF199" s="188"/>
      <c r="AG199" s="188" t="s">
        <v>151</v>
      </c>
      <c r="AH199" s="188">
        <v>0</v>
      </c>
      <c r="AI199" s="188"/>
      <c r="AJ199" s="188"/>
      <c r="AK199" s="188"/>
      <c r="AL199" s="188"/>
      <c r="AM199" s="188"/>
      <c r="AN199" s="188"/>
      <c r="AO199" s="188"/>
      <c r="AP199" s="188"/>
      <c r="AQ199" s="188"/>
      <c r="AR199" s="188"/>
      <c r="AS199" s="188"/>
      <c r="AT199" s="188"/>
      <c r="AU199" s="188"/>
      <c r="AV199" s="188"/>
      <c r="AW199" s="188"/>
      <c r="AX199" s="188"/>
      <c r="AY199" s="188"/>
      <c r="AZ199" s="188"/>
      <c r="BA199" s="188"/>
      <c r="BB199" s="188"/>
      <c r="BC199" s="188"/>
      <c r="BD199" s="188"/>
      <c r="BE199" s="188"/>
      <c r="BF199" s="188"/>
      <c r="BG199" s="188"/>
      <c r="BH199" s="188"/>
    </row>
    <row r="200" spans="1:60" outlineLevel="3">
      <c r="A200" s="205"/>
      <c r="B200" s="206"/>
      <c r="C200" s="238" t="s">
        <v>410</v>
      </c>
      <c r="D200" s="210"/>
      <c r="E200" s="211">
        <v>133.81</v>
      </c>
      <c r="F200" s="208"/>
      <c r="G200" s="208"/>
      <c r="H200" s="208"/>
      <c r="I200" s="208"/>
      <c r="J200" s="208"/>
      <c r="K200" s="208"/>
      <c r="L200" s="208"/>
      <c r="M200" s="208"/>
      <c r="N200" s="207"/>
      <c r="O200" s="207"/>
      <c r="P200" s="207"/>
      <c r="Q200" s="207"/>
      <c r="R200" s="208"/>
      <c r="S200" s="208"/>
      <c r="T200" s="208"/>
      <c r="U200" s="208"/>
      <c r="V200" s="208"/>
      <c r="W200" s="208"/>
      <c r="X200" s="208"/>
      <c r="Y200" s="208"/>
      <c r="Z200" s="188"/>
      <c r="AA200" s="188"/>
      <c r="AB200" s="188"/>
      <c r="AC200" s="188"/>
      <c r="AD200" s="188"/>
      <c r="AE200" s="188"/>
      <c r="AF200" s="188"/>
      <c r="AG200" s="188" t="s">
        <v>151</v>
      </c>
      <c r="AH200" s="188">
        <v>0</v>
      </c>
      <c r="AI200" s="188"/>
      <c r="AJ200" s="188"/>
      <c r="AK200" s="188"/>
      <c r="AL200" s="188"/>
      <c r="AM200" s="188"/>
      <c r="AN200" s="188"/>
      <c r="AO200" s="188"/>
      <c r="AP200" s="188"/>
      <c r="AQ200" s="188"/>
      <c r="AR200" s="188"/>
      <c r="AS200" s="188"/>
      <c r="AT200" s="188"/>
      <c r="AU200" s="188"/>
      <c r="AV200" s="188"/>
      <c r="AW200" s="188"/>
      <c r="AX200" s="188"/>
      <c r="AY200" s="188"/>
      <c r="AZ200" s="188"/>
      <c r="BA200" s="188"/>
      <c r="BB200" s="188"/>
      <c r="BC200" s="188"/>
      <c r="BD200" s="188"/>
      <c r="BE200" s="188"/>
      <c r="BF200" s="188"/>
      <c r="BG200" s="188"/>
      <c r="BH200" s="188"/>
    </row>
    <row r="201" spans="1:60" outlineLevel="3">
      <c r="A201" s="205"/>
      <c r="B201" s="206"/>
      <c r="C201" s="238" t="s">
        <v>411</v>
      </c>
      <c r="D201" s="210"/>
      <c r="E201" s="211">
        <v>5.5250000000000004</v>
      </c>
      <c r="F201" s="208"/>
      <c r="G201" s="208"/>
      <c r="H201" s="208"/>
      <c r="I201" s="208"/>
      <c r="J201" s="208"/>
      <c r="K201" s="208"/>
      <c r="L201" s="208"/>
      <c r="M201" s="208"/>
      <c r="N201" s="207"/>
      <c r="O201" s="207"/>
      <c r="P201" s="207"/>
      <c r="Q201" s="207"/>
      <c r="R201" s="208"/>
      <c r="S201" s="208"/>
      <c r="T201" s="208"/>
      <c r="U201" s="208"/>
      <c r="V201" s="208"/>
      <c r="W201" s="208"/>
      <c r="X201" s="208"/>
      <c r="Y201" s="208"/>
      <c r="Z201" s="188"/>
      <c r="AA201" s="188"/>
      <c r="AB201" s="188"/>
      <c r="AC201" s="188"/>
      <c r="AD201" s="188"/>
      <c r="AE201" s="188"/>
      <c r="AF201" s="188"/>
      <c r="AG201" s="188" t="s">
        <v>151</v>
      </c>
      <c r="AH201" s="188">
        <v>0</v>
      </c>
      <c r="AI201" s="188"/>
      <c r="AJ201" s="188"/>
      <c r="AK201" s="188"/>
      <c r="AL201" s="188"/>
      <c r="AM201" s="188"/>
      <c r="AN201" s="188"/>
      <c r="AO201" s="188"/>
      <c r="AP201" s="188"/>
      <c r="AQ201" s="188"/>
      <c r="AR201" s="188"/>
      <c r="AS201" s="188"/>
      <c r="AT201" s="188"/>
      <c r="AU201" s="188"/>
      <c r="AV201" s="188"/>
      <c r="AW201" s="188"/>
      <c r="AX201" s="188"/>
      <c r="AY201" s="188"/>
      <c r="AZ201" s="188"/>
      <c r="BA201" s="188"/>
      <c r="BB201" s="188"/>
      <c r="BC201" s="188"/>
      <c r="BD201" s="188"/>
      <c r="BE201" s="188"/>
      <c r="BF201" s="188"/>
      <c r="BG201" s="188"/>
      <c r="BH201" s="188"/>
    </row>
    <row r="202" spans="1:60" outlineLevel="1">
      <c r="A202" s="221">
        <v>81</v>
      </c>
      <c r="B202" s="222" t="s">
        <v>412</v>
      </c>
      <c r="C202" s="237" t="s">
        <v>413</v>
      </c>
      <c r="D202" s="223" t="s">
        <v>145</v>
      </c>
      <c r="E202" s="224">
        <v>225.202</v>
      </c>
      <c r="F202" s="225">
        <v>65.2</v>
      </c>
      <c r="G202" s="226">
        <f>ROUND(E202*F202,2)</f>
        <v>14683.17</v>
      </c>
      <c r="H202" s="209">
        <v>6.69</v>
      </c>
      <c r="I202" s="208">
        <f>ROUND(E202*H202,2)</f>
        <v>1506.6</v>
      </c>
      <c r="J202" s="209">
        <v>58.51</v>
      </c>
      <c r="K202" s="208">
        <f>ROUND(E202*J202,2)</f>
        <v>13176.57</v>
      </c>
      <c r="L202" s="208">
        <v>21</v>
      </c>
      <c r="M202" s="208">
        <f>G202*(1+L202/100)</f>
        <v>17766.635699999999</v>
      </c>
      <c r="N202" s="207">
        <v>1.4999999999999999E-4</v>
      </c>
      <c r="O202" s="207">
        <f>ROUND(E202*N202,2)</f>
        <v>0.03</v>
      </c>
      <c r="P202" s="207">
        <v>0</v>
      </c>
      <c r="Q202" s="207">
        <f>ROUND(E202*P202,2)</f>
        <v>0</v>
      </c>
      <c r="R202" s="208"/>
      <c r="S202" s="208" t="s">
        <v>146</v>
      </c>
      <c r="T202" s="208" t="s">
        <v>146</v>
      </c>
      <c r="U202" s="208">
        <v>0.10191</v>
      </c>
      <c r="V202" s="208">
        <f>ROUND(E202*U202,2)</f>
        <v>22.95</v>
      </c>
      <c r="W202" s="208"/>
      <c r="X202" s="208" t="s">
        <v>147</v>
      </c>
      <c r="Y202" s="208" t="s">
        <v>148</v>
      </c>
      <c r="Z202" s="188"/>
      <c r="AA202" s="188"/>
      <c r="AB202" s="188"/>
      <c r="AC202" s="188"/>
      <c r="AD202" s="188"/>
      <c r="AE202" s="188"/>
      <c r="AF202" s="188"/>
      <c r="AG202" s="188" t="s">
        <v>149</v>
      </c>
      <c r="AH202" s="188"/>
      <c r="AI202" s="188"/>
      <c r="AJ202" s="188"/>
      <c r="AK202" s="188"/>
      <c r="AL202" s="188"/>
      <c r="AM202" s="188"/>
      <c r="AN202" s="188"/>
      <c r="AO202" s="188"/>
      <c r="AP202" s="188"/>
      <c r="AQ202" s="188"/>
      <c r="AR202" s="188"/>
      <c r="AS202" s="188"/>
      <c r="AT202" s="188"/>
      <c r="AU202" s="188"/>
      <c r="AV202" s="188"/>
      <c r="AW202" s="188"/>
      <c r="AX202" s="188"/>
      <c r="AY202" s="188"/>
      <c r="AZ202" s="188"/>
      <c r="BA202" s="188"/>
      <c r="BB202" s="188"/>
      <c r="BC202" s="188"/>
      <c r="BD202" s="188"/>
      <c r="BE202" s="188"/>
      <c r="BF202" s="188"/>
      <c r="BG202" s="188"/>
      <c r="BH202" s="188"/>
    </row>
    <row r="203" spans="1:60" outlineLevel="2">
      <c r="A203" s="205"/>
      <c r="B203" s="206"/>
      <c r="C203" s="238" t="s">
        <v>409</v>
      </c>
      <c r="D203" s="210"/>
      <c r="E203" s="211">
        <v>54.592500000000001</v>
      </c>
      <c r="F203" s="208"/>
      <c r="G203" s="208"/>
      <c r="H203" s="208"/>
      <c r="I203" s="208"/>
      <c r="J203" s="208"/>
      <c r="K203" s="208"/>
      <c r="L203" s="208"/>
      <c r="M203" s="208"/>
      <c r="N203" s="207"/>
      <c r="O203" s="207"/>
      <c r="P203" s="207"/>
      <c r="Q203" s="207"/>
      <c r="R203" s="208"/>
      <c r="S203" s="208"/>
      <c r="T203" s="208"/>
      <c r="U203" s="208"/>
      <c r="V203" s="208"/>
      <c r="W203" s="208"/>
      <c r="X203" s="208"/>
      <c r="Y203" s="208"/>
      <c r="Z203" s="188"/>
      <c r="AA203" s="188"/>
      <c r="AB203" s="188"/>
      <c r="AC203" s="188"/>
      <c r="AD203" s="188"/>
      <c r="AE203" s="188"/>
      <c r="AF203" s="188"/>
      <c r="AG203" s="188" t="s">
        <v>151</v>
      </c>
      <c r="AH203" s="188">
        <v>0</v>
      </c>
      <c r="AI203" s="188"/>
      <c r="AJ203" s="188"/>
      <c r="AK203" s="188"/>
      <c r="AL203" s="188"/>
      <c r="AM203" s="188"/>
      <c r="AN203" s="188"/>
      <c r="AO203" s="188"/>
      <c r="AP203" s="188"/>
      <c r="AQ203" s="188"/>
      <c r="AR203" s="188"/>
      <c r="AS203" s="188"/>
      <c r="AT203" s="188"/>
      <c r="AU203" s="188"/>
      <c r="AV203" s="188"/>
      <c r="AW203" s="188"/>
      <c r="AX203" s="188"/>
      <c r="AY203" s="188"/>
      <c r="AZ203" s="188"/>
      <c r="BA203" s="188"/>
      <c r="BB203" s="188"/>
      <c r="BC203" s="188"/>
      <c r="BD203" s="188"/>
      <c r="BE203" s="188"/>
      <c r="BF203" s="188"/>
      <c r="BG203" s="188"/>
      <c r="BH203" s="188"/>
    </row>
    <row r="204" spans="1:60" ht="22.5" outlineLevel="3">
      <c r="A204" s="205"/>
      <c r="B204" s="206"/>
      <c r="C204" s="238" t="s">
        <v>150</v>
      </c>
      <c r="D204" s="210"/>
      <c r="E204" s="211">
        <v>31.2745</v>
      </c>
      <c r="F204" s="208"/>
      <c r="G204" s="208"/>
      <c r="H204" s="208"/>
      <c r="I204" s="208"/>
      <c r="J204" s="208"/>
      <c r="K204" s="208"/>
      <c r="L204" s="208"/>
      <c r="M204" s="208"/>
      <c r="N204" s="207"/>
      <c r="O204" s="207"/>
      <c r="P204" s="207"/>
      <c r="Q204" s="207"/>
      <c r="R204" s="208"/>
      <c r="S204" s="208"/>
      <c r="T204" s="208"/>
      <c r="U204" s="208"/>
      <c r="V204" s="208"/>
      <c r="W204" s="208"/>
      <c r="X204" s="208"/>
      <c r="Y204" s="208"/>
      <c r="Z204" s="188"/>
      <c r="AA204" s="188"/>
      <c r="AB204" s="188"/>
      <c r="AC204" s="188"/>
      <c r="AD204" s="188"/>
      <c r="AE204" s="188"/>
      <c r="AF204" s="188"/>
      <c r="AG204" s="188" t="s">
        <v>151</v>
      </c>
      <c r="AH204" s="188">
        <v>0</v>
      </c>
      <c r="AI204" s="188"/>
      <c r="AJ204" s="188"/>
      <c r="AK204" s="188"/>
      <c r="AL204" s="188"/>
      <c r="AM204" s="188"/>
      <c r="AN204" s="188"/>
      <c r="AO204" s="188"/>
      <c r="AP204" s="188"/>
      <c r="AQ204" s="188"/>
      <c r="AR204" s="188"/>
      <c r="AS204" s="188"/>
      <c r="AT204" s="188"/>
      <c r="AU204" s="188"/>
      <c r="AV204" s="188"/>
      <c r="AW204" s="188"/>
      <c r="AX204" s="188"/>
      <c r="AY204" s="188"/>
      <c r="AZ204" s="188"/>
      <c r="BA204" s="188"/>
      <c r="BB204" s="188"/>
      <c r="BC204" s="188"/>
      <c r="BD204" s="188"/>
      <c r="BE204" s="188"/>
      <c r="BF204" s="188"/>
      <c r="BG204" s="188"/>
      <c r="BH204" s="188"/>
    </row>
    <row r="205" spans="1:60" outlineLevel="3">
      <c r="A205" s="205"/>
      <c r="B205" s="206"/>
      <c r="C205" s="238" t="s">
        <v>410</v>
      </c>
      <c r="D205" s="210"/>
      <c r="E205" s="211">
        <v>133.81</v>
      </c>
      <c r="F205" s="208"/>
      <c r="G205" s="208"/>
      <c r="H205" s="208"/>
      <c r="I205" s="208"/>
      <c r="J205" s="208"/>
      <c r="K205" s="208"/>
      <c r="L205" s="208"/>
      <c r="M205" s="208"/>
      <c r="N205" s="207"/>
      <c r="O205" s="207"/>
      <c r="P205" s="207"/>
      <c r="Q205" s="207"/>
      <c r="R205" s="208"/>
      <c r="S205" s="208"/>
      <c r="T205" s="208"/>
      <c r="U205" s="208"/>
      <c r="V205" s="208"/>
      <c r="W205" s="208"/>
      <c r="X205" s="208"/>
      <c r="Y205" s="208"/>
      <c r="Z205" s="188"/>
      <c r="AA205" s="188"/>
      <c r="AB205" s="188"/>
      <c r="AC205" s="188"/>
      <c r="AD205" s="188"/>
      <c r="AE205" s="188"/>
      <c r="AF205" s="188"/>
      <c r="AG205" s="188" t="s">
        <v>151</v>
      </c>
      <c r="AH205" s="188">
        <v>0</v>
      </c>
      <c r="AI205" s="188"/>
      <c r="AJ205" s="188"/>
      <c r="AK205" s="188"/>
      <c r="AL205" s="188"/>
      <c r="AM205" s="188"/>
      <c r="AN205" s="188"/>
      <c r="AO205" s="188"/>
      <c r="AP205" s="188"/>
      <c r="AQ205" s="188"/>
      <c r="AR205" s="188"/>
      <c r="AS205" s="188"/>
      <c r="AT205" s="188"/>
      <c r="AU205" s="188"/>
      <c r="AV205" s="188"/>
      <c r="AW205" s="188"/>
      <c r="AX205" s="188"/>
      <c r="AY205" s="188"/>
      <c r="AZ205" s="188"/>
      <c r="BA205" s="188"/>
      <c r="BB205" s="188"/>
      <c r="BC205" s="188"/>
      <c r="BD205" s="188"/>
      <c r="BE205" s="188"/>
      <c r="BF205" s="188"/>
      <c r="BG205" s="188"/>
      <c r="BH205" s="188"/>
    </row>
    <row r="206" spans="1:60" outlineLevel="3">
      <c r="A206" s="205"/>
      <c r="B206" s="206"/>
      <c r="C206" s="238" t="s">
        <v>411</v>
      </c>
      <c r="D206" s="210"/>
      <c r="E206" s="211">
        <v>5.5250000000000004</v>
      </c>
      <c r="F206" s="208"/>
      <c r="G206" s="208"/>
      <c r="H206" s="208"/>
      <c r="I206" s="208"/>
      <c r="J206" s="208"/>
      <c r="K206" s="208"/>
      <c r="L206" s="208"/>
      <c r="M206" s="208"/>
      <c r="N206" s="207"/>
      <c r="O206" s="207"/>
      <c r="P206" s="207"/>
      <c r="Q206" s="207"/>
      <c r="R206" s="208"/>
      <c r="S206" s="208"/>
      <c r="T206" s="208"/>
      <c r="U206" s="208"/>
      <c r="V206" s="208"/>
      <c r="W206" s="208"/>
      <c r="X206" s="208"/>
      <c r="Y206" s="208"/>
      <c r="Z206" s="188"/>
      <c r="AA206" s="188"/>
      <c r="AB206" s="188"/>
      <c r="AC206" s="188"/>
      <c r="AD206" s="188"/>
      <c r="AE206" s="188"/>
      <c r="AF206" s="188"/>
      <c r="AG206" s="188" t="s">
        <v>151</v>
      </c>
      <c r="AH206" s="188">
        <v>0</v>
      </c>
      <c r="AI206" s="188"/>
      <c r="AJ206" s="188"/>
      <c r="AK206" s="188"/>
      <c r="AL206" s="188"/>
      <c r="AM206" s="188"/>
      <c r="AN206" s="188"/>
      <c r="AO206" s="188"/>
      <c r="AP206" s="188"/>
      <c r="AQ206" s="188"/>
      <c r="AR206" s="188"/>
      <c r="AS206" s="188"/>
      <c r="AT206" s="188"/>
      <c r="AU206" s="188"/>
      <c r="AV206" s="188"/>
      <c r="AW206" s="188"/>
      <c r="AX206" s="188"/>
      <c r="AY206" s="188"/>
      <c r="AZ206" s="188"/>
      <c r="BA206" s="188"/>
      <c r="BB206" s="188"/>
      <c r="BC206" s="188"/>
      <c r="BD206" s="188"/>
      <c r="BE206" s="188"/>
      <c r="BF206" s="188"/>
      <c r="BG206" s="188"/>
      <c r="BH206" s="188"/>
    </row>
    <row r="207" spans="1:60">
      <c r="A207" s="214" t="s">
        <v>141</v>
      </c>
      <c r="B207" s="215" t="s">
        <v>105</v>
      </c>
      <c r="C207" s="236" t="s">
        <v>106</v>
      </c>
      <c r="D207" s="216"/>
      <c r="E207" s="217"/>
      <c r="F207" s="218"/>
      <c r="G207" s="219">
        <f>SUMIF(AG208:AG208,"&lt;&gt;NOR",G208:G208)</f>
        <v>1450000</v>
      </c>
      <c r="H207" s="213"/>
      <c r="I207" s="213">
        <f>SUM(I208:I208)</f>
        <v>0</v>
      </c>
      <c r="J207" s="213"/>
      <c r="K207" s="213">
        <f>SUM(K208:K208)</f>
        <v>1450000</v>
      </c>
      <c r="L207" s="213"/>
      <c r="M207" s="213">
        <f>SUM(M208:M208)</f>
        <v>1754500</v>
      </c>
      <c r="N207" s="212"/>
      <c r="O207" s="212">
        <f>SUM(O208:O208)</f>
        <v>0</v>
      </c>
      <c r="P207" s="212"/>
      <c r="Q207" s="212">
        <f>SUM(Q208:Q208)</f>
        <v>0</v>
      </c>
      <c r="R207" s="213"/>
      <c r="S207" s="213"/>
      <c r="T207" s="213"/>
      <c r="U207" s="213"/>
      <c r="V207" s="213">
        <f>SUM(V208:V208)</f>
        <v>0</v>
      </c>
      <c r="W207" s="213"/>
      <c r="X207" s="213"/>
      <c r="Y207" s="213"/>
      <c r="AG207" t="s">
        <v>142</v>
      </c>
    </row>
    <row r="208" spans="1:60" outlineLevel="1">
      <c r="A208" s="229">
        <v>82</v>
      </c>
      <c r="B208" s="230" t="s">
        <v>414</v>
      </c>
      <c r="C208" s="240" t="s">
        <v>415</v>
      </c>
      <c r="D208" s="231" t="s">
        <v>289</v>
      </c>
      <c r="E208" s="232">
        <v>1</v>
      </c>
      <c r="F208" s="233">
        <v>1450000</v>
      </c>
      <c r="G208" s="234">
        <f>ROUND(E208*F208,2)</f>
        <v>1450000</v>
      </c>
      <c r="H208" s="209">
        <v>0</v>
      </c>
      <c r="I208" s="208">
        <f>ROUND(E208*H208,2)</f>
        <v>0</v>
      </c>
      <c r="J208" s="209">
        <v>1450000</v>
      </c>
      <c r="K208" s="208">
        <f>ROUND(E208*J208,2)</f>
        <v>1450000</v>
      </c>
      <c r="L208" s="208">
        <v>21</v>
      </c>
      <c r="M208" s="208">
        <f>G208*(1+L208/100)</f>
        <v>1754500</v>
      </c>
      <c r="N208" s="207">
        <v>0</v>
      </c>
      <c r="O208" s="207">
        <f>ROUND(E208*N208,2)</f>
        <v>0</v>
      </c>
      <c r="P208" s="207">
        <v>0</v>
      </c>
      <c r="Q208" s="207">
        <f>ROUND(E208*P208,2)</f>
        <v>0</v>
      </c>
      <c r="R208" s="208"/>
      <c r="S208" s="208" t="s">
        <v>154</v>
      </c>
      <c r="T208" s="208" t="s">
        <v>155</v>
      </c>
      <c r="U208" s="208">
        <v>0</v>
      </c>
      <c r="V208" s="208">
        <f>ROUND(E208*U208,2)</f>
        <v>0</v>
      </c>
      <c r="W208" s="208"/>
      <c r="X208" s="208" t="s">
        <v>147</v>
      </c>
      <c r="Y208" s="208" t="s">
        <v>148</v>
      </c>
      <c r="Z208" s="188"/>
      <c r="AA208" s="188"/>
      <c r="AB208" s="188"/>
      <c r="AC208" s="188"/>
      <c r="AD208" s="188"/>
      <c r="AE208" s="188"/>
      <c r="AF208" s="188"/>
      <c r="AG208" s="188" t="s">
        <v>149</v>
      </c>
      <c r="AH208" s="188"/>
      <c r="AI208" s="188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88"/>
      <c r="BF208" s="188"/>
      <c r="BG208" s="188"/>
      <c r="BH208" s="188"/>
    </row>
    <row r="209" spans="1:60">
      <c r="A209" s="214" t="s">
        <v>141</v>
      </c>
      <c r="B209" s="215" t="s">
        <v>107</v>
      </c>
      <c r="C209" s="236" t="s">
        <v>108</v>
      </c>
      <c r="D209" s="216"/>
      <c r="E209" s="217"/>
      <c r="F209" s="218"/>
      <c r="G209" s="219">
        <f>SUMIF(AG210:AG211,"&lt;&gt;NOR",G210:G211)</f>
        <v>180000</v>
      </c>
      <c r="H209" s="213"/>
      <c r="I209" s="213">
        <f>SUM(I210:I211)</f>
        <v>0</v>
      </c>
      <c r="J209" s="213"/>
      <c r="K209" s="213">
        <f>SUM(K210:K211)</f>
        <v>180000</v>
      </c>
      <c r="L209" s="213"/>
      <c r="M209" s="213">
        <f>SUM(M210:M211)</f>
        <v>217800</v>
      </c>
      <c r="N209" s="212"/>
      <c r="O209" s="212">
        <f>SUM(O210:O211)</f>
        <v>0</v>
      </c>
      <c r="P209" s="212"/>
      <c r="Q209" s="212">
        <f>SUM(Q210:Q211)</f>
        <v>0</v>
      </c>
      <c r="R209" s="213"/>
      <c r="S209" s="213"/>
      <c r="T209" s="213"/>
      <c r="U209" s="213"/>
      <c r="V209" s="213">
        <f>SUM(V210:V211)</f>
        <v>0</v>
      </c>
      <c r="W209" s="213"/>
      <c r="X209" s="213"/>
      <c r="Y209" s="213"/>
      <c r="AG209" t="s">
        <v>142</v>
      </c>
    </row>
    <row r="210" spans="1:60" ht="22.5" outlineLevel="1">
      <c r="A210" s="221">
        <v>83</v>
      </c>
      <c r="B210" s="222" t="s">
        <v>416</v>
      </c>
      <c r="C210" s="237" t="s">
        <v>417</v>
      </c>
      <c r="D210" s="223" t="s">
        <v>289</v>
      </c>
      <c r="E210" s="224">
        <v>1</v>
      </c>
      <c r="F210" s="225">
        <v>180000</v>
      </c>
      <c r="G210" s="226">
        <f>ROUND(E210*F210,2)</f>
        <v>180000</v>
      </c>
      <c r="H210" s="209">
        <v>0</v>
      </c>
      <c r="I210" s="208">
        <f>ROUND(E210*H210,2)</f>
        <v>0</v>
      </c>
      <c r="J210" s="209">
        <v>180000</v>
      </c>
      <c r="K210" s="208">
        <f>ROUND(E210*J210,2)</f>
        <v>180000</v>
      </c>
      <c r="L210" s="208">
        <v>21</v>
      </c>
      <c r="M210" s="208">
        <f>G210*(1+L210/100)</f>
        <v>217800</v>
      </c>
      <c r="N210" s="207">
        <v>0</v>
      </c>
      <c r="O210" s="207">
        <f>ROUND(E210*N210,2)</f>
        <v>0</v>
      </c>
      <c r="P210" s="207">
        <v>0</v>
      </c>
      <c r="Q210" s="207">
        <f>ROUND(E210*P210,2)</f>
        <v>0</v>
      </c>
      <c r="R210" s="208"/>
      <c r="S210" s="208" t="s">
        <v>154</v>
      </c>
      <c r="T210" s="208" t="s">
        <v>155</v>
      </c>
      <c r="U210" s="208">
        <v>0</v>
      </c>
      <c r="V210" s="208">
        <f>ROUND(E210*U210,2)</f>
        <v>0</v>
      </c>
      <c r="W210" s="208"/>
      <c r="X210" s="208" t="s">
        <v>147</v>
      </c>
      <c r="Y210" s="208" t="s">
        <v>148</v>
      </c>
      <c r="Z210" s="188"/>
      <c r="AA210" s="188"/>
      <c r="AB210" s="188"/>
      <c r="AC210" s="188"/>
      <c r="AD210" s="188"/>
      <c r="AE210" s="188"/>
      <c r="AF210" s="188"/>
      <c r="AG210" s="188" t="s">
        <v>149</v>
      </c>
      <c r="AH210" s="188"/>
      <c r="AI210" s="188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88"/>
      <c r="BF210" s="188"/>
      <c r="BG210" s="188"/>
      <c r="BH210" s="188"/>
    </row>
    <row r="211" spans="1:60" outlineLevel="2">
      <c r="A211" s="205"/>
      <c r="B211" s="206"/>
      <c r="C211" s="239" t="s">
        <v>418</v>
      </c>
      <c r="D211" s="228"/>
      <c r="E211" s="228"/>
      <c r="F211" s="228"/>
      <c r="G211" s="228"/>
      <c r="H211" s="208"/>
      <c r="I211" s="208"/>
      <c r="J211" s="208"/>
      <c r="K211" s="208"/>
      <c r="L211" s="208"/>
      <c r="M211" s="208"/>
      <c r="N211" s="207"/>
      <c r="O211" s="207"/>
      <c r="P211" s="207"/>
      <c r="Q211" s="207"/>
      <c r="R211" s="208"/>
      <c r="S211" s="208"/>
      <c r="T211" s="208"/>
      <c r="U211" s="208"/>
      <c r="V211" s="208"/>
      <c r="W211" s="208"/>
      <c r="X211" s="208"/>
      <c r="Y211" s="208"/>
      <c r="Z211" s="188"/>
      <c r="AA211" s="188"/>
      <c r="AB211" s="188"/>
      <c r="AC211" s="188"/>
      <c r="AD211" s="188"/>
      <c r="AE211" s="188"/>
      <c r="AF211" s="188"/>
      <c r="AG211" s="188" t="s">
        <v>157</v>
      </c>
      <c r="AH211" s="188"/>
      <c r="AI211" s="188"/>
      <c r="AJ211" s="188"/>
      <c r="AK211" s="188"/>
      <c r="AL211" s="188"/>
      <c r="AM211" s="188"/>
      <c r="AN211" s="188"/>
      <c r="AO211" s="188"/>
      <c r="AP211" s="188"/>
      <c r="AQ211" s="188"/>
      <c r="AR211" s="188"/>
      <c r="AS211" s="188"/>
      <c r="AT211" s="188"/>
      <c r="AU211" s="188"/>
      <c r="AV211" s="188"/>
      <c r="AW211" s="188"/>
      <c r="AX211" s="188"/>
      <c r="AY211" s="188"/>
      <c r="AZ211" s="188"/>
      <c r="BA211" s="188"/>
      <c r="BB211" s="188"/>
      <c r="BC211" s="188"/>
      <c r="BD211" s="188"/>
      <c r="BE211" s="188"/>
      <c r="BF211" s="188"/>
      <c r="BG211" s="188"/>
      <c r="BH211" s="188"/>
    </row>
    <row r="212" spans="1:60">
      <c r="A212" s="214" t="s">
        <v>141</v>
      </c>
      <c r="B212" s="215" t="s">
        <v>109</v>
      </c>
      <c r="C212" s="236" t="s">
        <v>110</v>
      </c>
      <c r="D212" s="216"/>
      <c r="E212" s="217"/>
      <c r="F212" s="218"/>
      <c r="G212" s="219">
        <f>SUMIF(AG213:AG214,"&lt;&gt;NOR",G213:G214)</f>
        <v>2405000</v>
      </c>
      <c r="H212" s="213"/>
      <c r="I212" s="213">
        <f>SUM(I213:I214)</f>
        <v>0</v>
      </c>
      <c r="J212" s="213"/>
      <c r="K212" s="213">
        <f>SUM(K213:K214)</f>
        <v>2405000</v>
      </c>
      <c r="L212" s="213"/>
      <c r="M212" s="213">
        <f>SUM(M213:M214)</f>
        <v>2910050</v>
      </c>
      <c r="N212" s="212"/>
      <c r="O212" s="212">
        <f>SUM(O213:O214)</f>
        <v>0</v>
      </c>
      <c r="P212" s="212"/>
      <c r="Q212" s="212">
        <f>SUM(Q213:Q214)</f>
        <v>0</v>
      </c>
      <c r="R212" s="213"/>
      <c r="S212" s="213"/>
      <c r="T212" s="213"/>
      <c r="U212" s="213"/>
      <c r="V212" s="213">
        <f>SUM(V213:V214)</f>
        <v>0</v>
      </c>
      <c r="W212" s="213"/>
      <c r="X212" s="213"/>
      <c r="Y212" s="213"/>
      <c r="AG212" t="s">
        <v>142</v>
      </c>
    </row>
    <row r="213" spans="1:60" outlineLevel="1">
      <c r="A213" s="229">
        <v>84</v>
      </c>
      <c r="B213" s="230" t="s">
        <v>419</v>
      </c>
      <c r="C213" s="240" t="s">
        <v>420</v>
      </c>
      <c r="D213" s="231" t="s">
        <v>289</v>
      </c>
      <c r="E213" s="232">
        <v>1</v>
      </c>
      <c r="F213" s="233">
        <v>2400000</v>
      </c>
      <c r="G213" s="234">
        <f>ROUND(E213*F213,2)</f>
        <v>2400000</v>
      </c>
      <c r="H213" s="209">
        <v>0</v>
      </c>
      <c r="I213" s="208">
        <f>ROUND(E213*H213,2)</f>
        <v>0</v>
      </c>
      <c r="J213" s="209">
        <v>2400000</v>
      </c>
      <c r="K213" s="208">
        <f>ROUND(E213*J213,2)</f>
        <v>2400000</v>
      </c>
      <c r="L213" s="208">
        <v>21</v>
      </c>
      <c r="M213" s="208">
        <f>G213*(1+L213/100)</f>
        <v>2904000</v>
      </c>
      <c r="N213" s="207">
        <v>0</v>
      </c>
      <c r="O213" s="207">
        <f>ROUND(E213*N213,2)</f>
        <v>0</v>
      </c>
      <c r="P213" s="207">
        <v>0</v>
      </c>
      <c r="Q213" s="207">
        <f>ROUND(E213*P213,2)</f>
        <v>0</v>
      </c>
      <c r="R213" s="208"/>
      <c r="S213" s="208" t="s">
        <v>154</v>
      </c>
      <c r="T213" s="208" t="s">
        <v>155</v>
      </c>
      <c r="U213" s="208">
        <v>0</v>
      </c>
      <c r="V213" s="208">
        <f>ROUND(E213*U213,2)</f>
        <v>0</v>
      </c>
      <c r="W213" s="208"/>
      <c r="X213" s="208" t="s">
        <v>147</v>
      </c>
      <c r="Y213" s="208" t="s">
        <v>148</v>
      </c>
      <c r="Z213" s="188"/>
      <c r="AA213" s="188"/>
      <c r="AB213" s="188"/>
      <c r="AC213" s="188"/>
      <c r="AD213" s="188"/>
      <c r="AE213" s="188"/>
      <c r="AF213" s="188"/>
      <c r="AG213" s="188" t="s">
        <v>149</v>
      </c>
      <c r="AH213" s="188"/>
      <c r="AI213" s="188"/>
      <c r="AJ213" s="188"/>
      <c r="AK213" s="188"/>
      <c r="AL213" s="188"/>
      <c r="AM213" s="188"/>
      <c r="AN213" s="188"/>
      <c r="AO213" s="188"/>
      <c r="AP213" s="188"/>
      <c r="AQ213" s="188"/>
      <c r="AR213" s="188"/>
      <c r="AS213" s="188"/>
      <c r="AT213" s="188"/>
      <c r="AU213" s="188"/>
      <c r="AV213" s="188"/>
      <c r="AW213" s="188"/>
      <c r="AX213" s="188"/>
      <c r="AY213" s="188"/>
      <c r="AZ213" s="188"/>
      <c r="BA213" s="188"/>
      <c r="BB213" s="188"/>
      <c r="BC213" s="188"/>
      <c r="BD213" s="188"/>
      <c r="BE213" s="188"/>
      <c r="BF213" s="188"/>
      <c r="BG213" s="188"/>
      <c r="BH213" s="188"/>
    </row>
    <row r="214" spans="1:60" ht="22.5" outlineLevel="1">
      <c r="A214" s="229">
        <v>85</v>
      </c>
      <c r="B214" s="230" t="s">
        <v>421</v>
      </c>
      <c r="C214" s="240" t="s">
        <v>422</v>
      </c>
      <c r="D214" s="231" t="s">
        <v>289</v>
      </c>
      <c r="E214" s="232">
        <v>1</v>
      </c>
      <c r="F214" s="233">
        <v>5000</v>
      </c>
      <c r="G214" s="234">
        <f>ROUND(E214*F214,2)</f>
        <v>5000</v>
      </c>
      <c r="H214" s="209">
        <v>0</v>
      </c>
      <c r="I214" s="208">
        <f>ROUND(E214*H214,2)</f>
        <v>0</v>
      </c>
      <c r="J214" s="209">
        <v>5000</v>
      </c>
      <c r="K214" s="208">
        <f>ROUND(E214*J214,2)</f>
        <v>5000</v>
      </c>
      <c r="L214" s="208">
        <v>21</v>
      </c>
      <c r="M214" s="208">
        <f>G214*(1+L214/100)</f>
        <v>6050</v>
      </c>
      <c r="N214" s="207">
        <v>0</v>
      </c>
      <c r="O214" s="207">
        <f>ROUND(E214*N214,2)</f>
        <v>0</v>
      </c>
      <c r="P214" s="207">
        <v>0</v>
      </c>
      <c r="Q214" s="207">
        <f>ROUND(E214*P214,2)</f>
        <v>0</v>
      </c>
      <c r="R214" s="208"/>
      <c r="S214" s="208" t="s">
        <v>154</v>
      </c>
      <c r="T214" s="208" t="s">
        <v>155</v>
      </c>
      <c r="U214" s="208">
        <v>0</v>
      </c>
      <c r="V214" s="208">
        <f>ROUND(E214*U214,2)</f>
        <v>0</v>
      </c>
      <c r="W214" s="208"/>
      <c r="X214" s="208" t="s">
        <v>147</v>
      </c>
      <c r="Y214" s="208" t="s">
        <v>148</v>
      </c>
      <c r="Z214" s="188"/>
      <c r="AA214" s="188"/>
      <c r="AB214" s="188"/>
      <c r="AC214" s="188"/>
      <c r="AD214" s="188"/>
      <c r="AE214" s="188"/>
      <c r="AF214" s="188"/>
      <c r="AG214" s="188" t="s">
        <v>149</v>
      </c>
      <c r="AH214" s="188"/>
      <c r="AI214" s="188"/>
      <c r="AJ214" s="188"/>
      <c r="AK214" s="188"/>
      <c r="AL214" s="188"/>
      <c r="AM214" s="188"/>
      <c r="AN214" s="188"/>
      <c r="AO214" s="188"/>
      <c r="AP214" s="188"/>
      <c r="AQ214" s="188"/>
      <c r="AR214" s="188"/>
      <c r="AS214" s="188"/>
      <c r="AT214" s="188"/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88"/>
      <c r="BF214" s="188"/>
      <c r="BG214" s="188"/>
      <c r="BH214" s="188"/>
    </row>
    <row r="215" spans="1:60">
      <c r="A215" s="214" t="s">
        <v>141</v>
      </c>
      <c r="B215" s="215" t="s">
        <v>111</v>
      </c>
      <c r="C215" s="236" t="s">
        <v>112</v>
      </c>
      <c r="D215" s="216"/>
      <c r="E215" s="217"/>
      <c r="F215" s="218"/>
      <c r="G215" s="219">
        <f>SUMIF(AG216:AG224,"&lt;&gt;NOR",G216:G224)</f>
        <v>146400.57999999999</v>
      </c>
      <c r="H215" s="213"/>
      <c r="I215" s="213">
        <f>SUM(I216:I224)</f>
        <v>0</v>
      </c>
      <c r="J215" s="213"/>
      <c r="K215" s="213">
        <f>SUM(K216:K224)</f>
        <v>146400.57999999999</v>
      </c>
      <c r="L215" s="213"/>
      <c r="M215" s="213">
        <f>SUM(M216:M224)</f>
        <v>177144.70179999998</v>
      </c>
      <c r="N215" s="212"/>
      <c r="O215" s="212">
        <f>SUM(O216:O224)</f>
        <v>0</v>
      </c>
      <c r="P215" s="212"/>
      <c r="Q215" s="212">
        <f>SUM(Q216:Q224)</f>
        <v>0</v>
      </c>
      <c r="R215" s="213"/>
      <c r="S215" s="213"/>
      <c r="T215" s="213"/>
      <c r="U215" s="213"/>
      <c r="V215" s="213">
        <f>SUM(V216:V224)</f>
        <v>124.45</v>
      </c>
      <c r="W215" s="213"/>
      <c r="X215" s="213"/>
      <c r="Y215" s="213"/>
      <c r="AG215" t="s">
        <v>142</v>
      </c>
    </row>
    <row r="216" spans="1:60" outlineLevel="1">
      <c r="A216" s="229">
        <v>86</v>
      </c>
      <c r="B216" s="230" t="s">
        <v>423</v>
      </c>
      <c r="C216" s="240" t="s">
        <v>424</v>
      </c>
      <c r="D216" s="231" t="s">
        <v>254</v>
      </c>
      <c r="E216" s="232">
        <v>30.724150000000002</v>
      </c>
      <c r="F216" s="233">
        <v>835</v>
      </c>
      <c r="G216" s="234">
        <f>ROUND(E216*F216,2)</f>
        <v>25654.67</v>
      </c>
      <c r="H216" s="209">
        <v>0</v>
      </c>
      <c r="I216" s="208">
        <f>ROUND(E216*H216,2)</f>
        <v>0</v>
      </c>
      <c r="J216" s="209">
        <v>835</v>
      </c>
      <c r="K216" s="208">
        <f>ROUND(E216*J216,2)</f>
        <v>25654.67</v>
      </c>
      <c r="L216" s="208">
        <v>21</v>
      </c>
      <c r="M216" s="208">
        <f>G216*(1+L216/100)</f>
        <v>31042.150699999998</v>
      </c>
      <c r="N216" s="207">
        <v>0</v>
      </c>
      <c r="O216" s="207">
        <f>ROUND(E216*N216,2)</f>
        <v>0</v>
      </c>
      <c r="P216" s="207">
        <v>0</v>
      </c>
      <c r="Q216" s="207">
        <f>ROUND(E216*P216,2)</f>
        <v>0</v>
      </c>
      <c r="R216" s="208"/>
      <c r="S216" s="208" t="s">
        <v>146</v>
      </c>
      <c r="T216" s="208" t="s">
        <v>146</v>
      </c>
      <c r="U216" s="208">
        <v>2.0089999999999999</v>
      </c>
      <c r="V216" s="208">
        <f>ROUND(E216*U216,2)</f>
        <v>61.72</v>
      </c>
      <c r="W216" s="208"/>
      <c r="X216" s="208" t="s">
        <v>425</v>
      </c>
      <c r="Y216" s="208" t="s">
        <v>148</v>
      </c>
      <c r="Z216" s="188"/>
      <c r="AA216" s="188"/>
      <c r="AB216" s="188"/>
      <c r="AC216" s="188"/>
      <c r="AD216" s="188"/>
      <c r="AE216" s="188"/>
      <c r="AF216" s="188"/>
      <c r="AG216" s="188" t="s">
        <v>426</v>
      </c>
      <c r="AH216" s="188"/>
      <c r="AI216" s="188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88"/>
      <c r="BF216" s="188"/>
      <c r="BG216" s="188"/>
      <c r="BH216" s="188"/>
    </row>
    <row r="217" spans="1:60" outlineLevel="1">
      <c r="A217" s="221">
        <v>87</v>
      </c>
      <c r="B217" s="222" t="s">
        <v>427</v>
      </c>
      <c r="C217" s="237" t="s">
        <v>428</v>
      </c>
      <c r="D217" s="223" t="s">
        <v>254</v>
      </c>
      <c r="E217" s="224">
        <v>30.724150000000002</v>
      </c>
      <c r="F217" s="225">
        <v>275.5</v>
      </c>
      <c r="G217" s="226">
        <f>ROUND(E217*F217,2)</f>
        <v>8464.5</v>
      </c>
      <c r="H217" s="209">
        <v>0</v>
      </c>
      <c r="I217" s="208">
        <f>ROUND(E217*H217,2)</f>
        <v>0</v>
      </c>
      <c r="J217" s="209">
        <v>275.5</v>
      </c>
      <c r="K217" s="208">
        <f>ROUND(E217*J217,2)</f>
        <v>8464.5</v>
      </c>
      <c r="L217" s="208">
        <v>21</v>
      </c>
      <c r="M217" s="208">
        <f>G217*(1+L217/100)</f>
        <v>10242.045</v>
      </c>
      <c r="N217" s="207">
        <v>0</v>
      </c>
      <c r="O217" s="207">
        <f>ROUND(E217*N217,2)</f>
        <v>0</v>
      </c>
      <c r="P217" s="207">
        <v>0</v>
      </c>
      <c r="Q217" s="207">
        <f>ROUND(E217*P217,2)</f>
        <v>0</v>
      </c>
      <c r="R217" s="208"/>
      <c r="S217" s="208" t="s">
        <v>146</v>
      </c>
      <c r="T217" s="208" t="s">
        <v>146</v>
      </c>
      <c r="U217" s="208">
        <v>0.49</v>
      </c>
      <c r="V217" s="208">
        <f>ROUND(E217*U217,2)</f>
        <v>15.05</v>
      </c>
      <c r="W217" s="208"/>
      <c r="X217" s="208" t="s">
        <v>425</v>
      </c>
      <c r="Y217" s="208" t="s">
        <v>148</v>
      </c>
      <c r="Z217" s="188"/>
      <c r="AA217" s="188"/>
      <c r="AB217" s="188"/>
      <c r="AC217" s="188"/>
      <c r="AD217" s="188"/>
      <c r="AE217" s="188"/>
      <c r="AF217" s="188"/>
      <c r="AG217" s="188" t="s">
        <v>426</v>
      </c>
      <c r="AH217" s="188"/>
      <c r="AI217" s="188"/>
      <c r="AJ217" s="188"/>
      <c r="AK217" s="188"/>
      <c r="AL217" s="188"/>
      <c r="AM217" s="188"/>
      <c r="AN217" s="188"/>
      <c r="AO217" s="188"/>
      <c r="AP217" s="188"/>
      <c r="AQ217" s="188"/>
      <c r="AR217" s="188"/>
      <c r="AS217" s="188"/>
      <c r="AT217" s="188"/>
      <c r="AU217" s="188"/>
      <c r="AV217" s="188"/>
      <c r="AW217" s="188"/>
      <c r="AX217" s="188"/>
      <c r="AY217" s="188"/>
      <c r="AZ217" s="188"/>
      <c r="BA217" s="188"/>
      <c r="BB217" s="188"/>
      <c r="BC217" s="188"/>
      <c r="BD217" s="188"/>
      <c r="BE217" s="188"/>
      <c r="BF217" s="188"/>
      <c r="BG217" s="188"/>
      <c r="BH217" s="188"/>
    </row>
    <row r="218" spans="1:60" outlineLevel="2">
      <c r="A218" s="205"/>
      <c r="B218" s="206"/>
      <c r="C218" s="239" t="s">
        <v>429</v>
      </c>
      <c r="D218" s="228"/>
      <c r="E218" s="228"/>
      <c r="F218" s="228"/>
      <c r="G218" s="228"/>
      <c r="H218" s="208"/>
      <c r="I218" s="208"/>
      <c r="J218" s="208"/>
      <c r="K218" s="208"/>
      <c r="L218" s="208"/>
      <c r="M218" s="208"/>
      <c r="N218" s="207"/>
      <c r="O218" s="207"/>
      <c r="P218" s="207"/>
      <c r="Q218" s="207"/>
      <c r="R218" s="208"/>
      <c r="S218" s="208"/>
      <c r="T218" s="208"/>
      <c r="U218" s="208"/>
      <c r="V218" s="208"/>
      <c r="W218" s="208"/>
      <c r="X218" s="208"/>
      <c r="Y218" s="208"/>
      <c r="Z218" s="188"/>
      <c r="AA218" s="188"/>
      <c r="AB218" s="188"/>
      <c r="AC218" s="188"/>
      <c r="AD218" s="188"/>
      <c r="AE218" s="188"/>
      <c r="AF218" s="188"/>
      <c r="AG218" s="188" t="s">
        <v>157</v>
      </c>
      <c r="AH218" s="188"/>
      <c r="AI218" s="188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88"/>
      <c r="BF218" s="188"/>
      <c r="BG218" s="188"/>
      <c r="BH218" s="188"/>
    </row>
    <row r="219" spans="1:60" outlineLevel="1">
      <c r="A219" s="229">
        <v>88</v>
      </c>
      <c r="B219" s="230" t="s">
        <v>430</v>
      </c>
      <c r="C219" s="240" t="s">
        <v>431</v>
      </c>
      <c r="D219" s="231" t="s">
        <v>254</v>
      </c>
      <c r="E219" s="232">
        <v>276.51736</v>
      </c>
      <c r="F219" s="233">
        <v>25</v>
      </c>
      <c r="G219" s="234">
        <f>ROUND(E219*F219,2)</f>
        <v>6912.93</v>
      </c>
      <c r="H219" s="209">
        <v>0</v>
      </c>
      <c r="I219" s="208">
        <f>ROUND(E219*H219,2)</f>
        <v>0</v>
      </c>
      <c r="J219" s="209">
        <v>25</v>
      </c>
      <c r="K219" s="208">
        <f>ROUND(E219*J219,2)</f>
        <v>6912.93</v>
      </c>
      <c r="L219" s="208">
        <v>21</v>
      </c>
      <c r="M219" s="208">
        <f>G219*(1+L219/100)</f>
        <v>8364.6453000000001</v>
      </c>
      <c r="N219" s="207">
        <v>0</v>
      </c>
      <c r="O219" s="207">
        <f>ROUND(E219*N219,2)</f>
        <v>0</v>
      </c>
      <c r="P219" s="207">
        <v>0</v>
      </c>
      <c r="Q219" s="207">
        <f>ROUND(E219*P219,2)</f>
        <v>0</v>
      </c>
      <c r="R219" s="208"/>
      <c r="S219" s="208" t="s">
        <v>146</v>
      </c>
      <c r="T219" s="208" t="s">
        <v>146</v>
      </c>
      <c r="U219" s="208">
        <v>0</v>
      </c>
      <c r="V219" s="208">
        <f>ROUND(E219*U219,2)</f>
        <v>0</v>
      </c>
      <c r="W219" s="208"/>
      <c r="X219" s="208" t="s">
        <v>425</v>
      </c>
      <c r="Y219" s="208" t="s">
        <v>148</v>
      </c>
      <c r="Z219" s="188"/>
      <c r="AA219" s="188"/>
      <c r="AB219" s="188"/>
      <c r="AC219" s="188"/>
      <c r="AD219" s="188"/>
      <c r="AE219" s="188"/>
      <c r="AF219" s="188"/>
      <c r="AG219" s="188" t="s">
        <v>426</v>
      </c>
      <c r="AH219" s="188"/>
      <c r="AI219" s="188"/>
      <c r="AJ219" s="188"/>
      <c r="AK219" s="188"/>
      <c r="AL219" s="188"/>
      <c r="AM219" s="188"/>
      <c r="AN219" s="188"/>
      <c r="AO219" s="188"/>
      <c r="AP219" s="188"/>
      <c r="AQ219" s="188"/>
      <c r="AR219" s="188"/>
      <c r="AS219" s="188"/>
      <c r="AT219" s="188"/>
      <c r="AU219" s="188"/>
      <c r="AV219" s="188"/>
      <c r="AW219" s="188"/>
      <c r="AX219" s="188"/>
      <c r="AY219" s="188"/>
      <c r="AZ219" s="188"/>
      <c r="BA219" s="188"/>
      <c r="BB219" s="188"/>
      <c r="BC219" s="188"/>
      <c r="BD219" s="188"/>
      <c r="BE219" s="188"/>
      <c r="BF219" s="188"/>
      <c r="BG219" s="188"/>
      <c r="BH219" s="188"/>
    </row>
    <row r="220" spans="1:60" ht="22.5" outlineLevel="1">
      <c r="A220" s="221">
        <v>89</v>
      </c>
      <c r="B220" s="222" t="s">
        <v>432</v>
      </c>
      <c r="C220" s="237" t="s">
        <v>433</v>
      </c>
      <c r="D220" s="223" t="s">
        <v>254</v>
      </c>
      <c r="E220" s="224">
        <v>30.724150000000002</v>
      </c>
      <c r="F220" s="225">
        <v>2725</v>
      </c>
      <c r="G220" s="226">
        <f>ROUND(E220*F220,2)</f>
        <v>83723.31</v>
      </c>
      <c r="H220" s="209">
        <v>0</v>
      </c>
      <c r="I220" s="208">
        <f>ROUND(E220*H220,2)</f>
        <v>0</v>
      </c>
      <c r="J220" s="209">
        <v>2725</v>
      </c>
      <c r="K220" s="208">
        <f>ROUND(E220*J220,2)</f>
        <v>83723.31</v>
      </c>
      <c r="L220" s="208">
        <v>21</v>
      </c>
      <c r="M220" s="208">
        <f>G220*(1+L220/100)</f>
        <v>101305.20509999999</v>
      </c>
      <c r="N220" s="207">
        <v>0</v>
      </c>
      <c r="O220" s="207">
        <f>ROUND(E220*N220,2)</f>
        <v>0</v>
      </c>
      <c r="P220" s="207">
        <v>0</v>
      </c>
      <c r="Q220" s="207">
        <f>ROUND(E220*P220,2)</f>
        <v>0</v>
      </c>
      <c r="R220" s="208"/>
      <c r="S220" s="208" t="s">
        <v>146</v>
      </c>
      <c r="T220" s="208" t="s">
        <v>146</v>
      </c>
      <c r="U220" s="208">
        <v>0</v>
      </c>
      <c r="V220" s="208">
        <f>ROUND(E220*U220,2)</f>
        <v>0</v>
      </c>
      <c r="W220" s="208"/>
      <c r="X220" s="208" t="s">
        <v>425</v>
      </c>
      <c r="Y220" s="208" t="s">
        <v>148</v>
      </c>
      <c r="Z220" s="188"/>
      <c r="AA220" s="188"/>
      <c r="AB220" s="188"/>
      <c r="AC220" s="188"/>
      <c r="AD220" s="188"/>
      <c r="AE220" s="188"/>
      <c r="AF220" s="188"/>
      <c r="AG220" s="188" t="s">
        <v>426</v>
      </c>
      <c r="AH220" s="188"/>
      <c r="AI220" s="188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88"/>
      <c r="BF220" s="188"/>
      <c r="BG220" s="188"/>
      <c r="BH220" s="188"/>
    </row>
    <row r="221" spans="1:60" outlineLevel="2">
      <c r="A221" s="205"/>
      <c r="B221" s="206"/>
      <c r="C221" s="239" t="s">
        <v>434</v>
      </c>
      <c r="D221" s="228"/>
      <c r="E221" s="228"/>
      <c r="F221" s="228"/>
      <c r="G221" s="228"/>
      <c r="H221" s="208"/>
      <c r="I221" s="208"/>
      <c r="J221" s="208"/>
      <c r="K221" s="208"/>
      <c r="L221" s="208"/>
      <c r="M221" s="208"/>
      <c r="N221" s="207"/>
      <c r="O221" s="207"/>
      <c r="P221" s="207"/>
      <c r="Q221" s="207"/>
      <c r="R221" s="208"/>
      <c r="S221" s="208"/>
      <c r="T221" s="208"/>
      <c r="U221" s="208"/>
      <c r="V221" s="208"/>
      <c r="W221" s="208"/>
      <c r="X221" s="208"/>
      <c r="Y221" s="208"/>
      <c r="Z221" s="188"/>
      <c r="AA221" s="188"/>
      <c r="AB221" s="188"/>
      <c r="AC221" s="188"/>
      <c r="AD221" s="188"/>
      <c r="AE221" s="188"/>
      <c r="AF221" s="188"/>
      <c r="AG221" s="188" t="s">
        <v>157</v>
      </c>
      <c r="AH221" s="188"/>
      <c r="AI221" s="188"/>
      <c r="AJ221" s="188"/>
      <c r="AK221" s="188"/>
      <c r="AL221" s="188"/>
      <c r="AM221" s="188"/>
      <c r="AN221" s="188"/>
      <c r="AO221" s="188"/>
      <c r="AP221" s="188"/>
      <c r="AQ221" s="188"/>
      <c r="AR221" s="188"/>
      <c r="AS221" s="188"/>
      <c r="AT221" s="188"/>
      <c r="AU221" s="188"/>
      <c r="AV221" s="188"/>
      <c r="AW221" s="188"/>
      <c r="AX221" s="188"/>
      <c r="AY221" s="188"/>
      <c r="AZ221" s="188"/>
      <c r="BA221" s="188"/>
      <c r="BB221" s="188"/>
      <c r="BC221" s="188"/>
      <c r="BD221" s="188"/>
      <c r="BE221" s="188"/>
      <c r="BF221" s="188"/>
      <c r="BG221" s="188"/>
      <c r="BH221" s="188"/>
    </row>
    <row r="222" spans="1:60" outlineLevel="1">
      <c r="A222" s="221">
        <v>90</v>
      </c>
      <c r="B222" s="222" t="s">
        <v>435</v>
      </c>
      <c r="C222" s="237" t="s">
        <v>436</v>
      </c>
      <c r="D222" s="223" t="s">
        <v>254</v>
      </c>
      <c r="E222" s="224">
        <v>30.724150000000002</v>
      </c>
      <c r="F222" s="225">
        <v>377.5</v>
      </c>
      <c r="G222" s="226">
        <f>ROUND(E222*F222,2)</f>
        <v>11598.37</v>
      </c>
      <c r="H222" s="209">
        <v>0</v>
      </c>
      <c r="I222" s="208">
        <f>ROUND(E222*H222,2)</f>
        <v>0</v>
      </c>
      <c r="J222" s="209">
        <v>377.5</v>
      </c>
      <c r="K222" s="208">
        <f>ROUND(E222*J222,2)</f>
        <v>11598.37</v>
      </c>
      <c r="L222" s="208">
        <v>21</v>
      </c>
      <c r="M222" s="208">
        <f>G222*(1+L222/100)</f>
        <v>14034.027700000001</v>
      </c>
      <c r="N222" s="207">
        <v>0</v>
      </c>
      <c r="O222" s="207">
        <f>ROUND(E222*N222,2)</f>
        <v>0</v>
      </c>
      <c r="P222" s="207">
        <v>0</v>
      </c>
      <c r="Q222" s="207">
        <f>ROUND(E222*P222,2)</f>
        <v>0</v>
      </c>
      <c r="R222" s="208"/>
      <c r="S222" s="208" t="s">
        <v>146</v>
      </c>
      <c r="T222" s="208" t="s">
        <v>146</v>
      </c>
      <c r="U222" s="208">
        <v>0.83199999999999996</v>
      </c>
      <c r="V222" s="208">
        <f>ROUND(E222*U222,2)</f>
        <v>25.56</v>
      </c>
      <c r="W222" s="208"/>
      <c r="X222" s="208" t="s">
        <v>425</v>
      </c>
      <c r="Y222" s="208" t="s">
        <v>148</v>
      </c>
      <c r="Z222" s="188"/>
      <c r="AA222" s="188"/>
      <c r="AB222" s="188"/>
      <c r="AC222" s="188"/>
      <c r="AD222" s="188"/>
      <c r="AE222" s="188"/>
      <c r="AF222" s="188"/>
      <c r="AG222" s="188" t="s">
        <v>426</v>
      </c>
      <c r="AH222" s="188"/>
      <c r="AI222" s="188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88"/>
      <c r="BF222" s="188"/>
      <c r="BG222" s="188"/>
      <c r="BH222" s="188"/>
    </row>
    <row r="223" spans="1:60" ht="22.5" outlineLevel="2">
      <c r="A223" s="205"/>
      <c r="B223" s="206"/>
      <c r="C223" s="239" t="s">
        <v>437</v>
      </c>
      <c r="D223" s="228"/>
      <c r="E223" s="228"/>
      <c r="F223" s="228"/>
      <c r="G223" s="228"/>
      <c r="H223" s="208"/>
      <c r="I223" s="208"/>
      <c r="J223" s="208"/>
      <c r="K223" s="208"/>
      <c r="L223" s="208"/>
      <c r="M223" s="208"/>
      <c r="N223" s="207"/>
      <c r="O223" s="207"/>
      <c r="P223" s="207"/>
      <c r="Q223" s="207"/>
      <c r="R223" s="208"/>
      <c r="S223" s="208"/>
      <c r="T223" s="208"/>
      <c r="U223" s="208"/>
      <c r="V223" s="208"/>
      <c r="W223" s="208"/>
      <c r="X223" s="208"/>
      <c r="Y223" s="208"/>
      <c r="Z223" s="188"/>
      <c r="AA223" s="188"/>
      <c r="AB223" s="188"/>
      <c r="AC223" s="188"/>
      <c r="AD223" s="188"/>
      <c r="AE223" s="188"/>
      <c r="AF223" s="188"/>
      <c r="AG223" s="188" t="s">
        <v>157</v>
      </c>
      <c r="AH223" s="188"/>
      <c r="AI223" s="188"/>
      <c r="AJ223" s="188"/>
      <c r="AK223" s="188"/>
      <c r="AL223" s="188"/>
      <c r="AM223" s="188"/>
      <c r="AN223" s="188"/>
      <c r="AO223" s="188"/>
      <c r="AP223" s="188"/>
      <c r="AQ223" s="188"/>
      <c r="AR223" s="188"/>
      <c r="AS223" s="188"/>
      <c r="AT223" s="188"/>
      <c r="AU223" s="188"/>
      <c r="AV223" s="188"/>
      <c r="AW223" s="188"/>
      <c r="AX223" s="188"/>
      <c r="AY223" s="188"/>
      <c r="AZ223" s="188"/>
      <c r="BA223" s="227" t="str">
        <f>C223</f>
        <v>S naložením suti nebo vybouraných hmot do dopravního prostředku a na jejich vyložením, popřípadě přeložením na normální dopravní prostředek.</v>
      </c>
      <c r="BB223" s="188"/>
      <c r="BC223" s="188"/>
      <c r="BD223" s="188"/>
      <c r="BE223" s="188"/>
      <c r="BF223" s="188"/>
      <c r="BG223" s="188"/>
      <c r="BH223" s="188"/>
    </row>
    <row r="224" spans="1:60" outlineLevel="1">
      <c r="A224" s="229">
        <v>91</v>
      </c>
      <c r="B224" s="230" t="s">
        <v>438</v>
      </c>
      <c r="C224" s="240" t="s">
        <v>439</v>
      </c>
      <c r="D224" s="231" t="s">
        <v>254</v>
      </c>
      <c r="E224" s="232">
        <v>61.448300000000003</v>
      </c>
      <c r="F224" s="233">
        <v>163.5</v>
      </c>
      <c r="G224" s="234">
        <f>ROUND(E224*F224,2)</f>
        <v>10046.799999999999</v>
      </c>
      <c r="H224" s="209">
        <v>0</v>
      </c>
      <c r="I224" s="208">
        <f>ROUND(E224*H224,2)</f>
        <v>0</v>
      </c>
      <c r="J224" s="209">
        <v>163.5</v>
      </c>
      <c r="K224" s="208">
        <f>ROUND(E224*J224,2)</f>
        <v>10046.799999999999</v>
      </c>
      <c r="L224" s="208">
        <v>21</v>
      </c>
      <c r="M224" s="208">
        <f>G224*(1+L224/100)</f>
        <v>12156.627999999999</v>
      </c>
      <c r="N224" s="207">
        <v>0</v>
      </c>
      <c r="O224" s="207">
        <f>ROUND(E224*N224,2)</f>
        <v>0</v>
      </c>
      <c r="P224" s="207">
        <v>0</v>
      </c>
      <c r="Q224" s="207">
        <f>ROUND(E224*P224,2)</f>
        <v>0</v>
      </c>
      <c r="R224" s="208"/>
      <c r="S224" s="208" t="s">
        <v>146</v>
      </c>
      <c r="T224" s="208" t="s">
        <v>146</v>
      </c>
      <c r="U224" s="208">
        <v>0.36</v>
      </c>
      <c r="V224" s="208">
        <f>ROUND(E224*U224,2)</f>
        <v>22.12</v>
      </c>
      <c r="W224" s="208"/>
      <c r="X224" s="208" t="s">
        <v>425</v>
      </c>
      <c r="Y224" s="208" t="s">
        <v>148</v>
      </c>
      <c r="Z224" s="188"/>
      <c r="AA224" s="188"/>
      <c r="AB224" s="188"/>
      <c r="AC224" s="188"/>
      <c r="AD224" s="188"/>
      <c r="AE224" s="188"/>
      <c r="AF224" s="188"/>
      <c r="AG224" s="188" t="s">
        <v>426</v>
      </c>
      <c r="AH224" s="188"/>
      <c r="AI224" s="188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88"/>
      <c r="BF224" s="188"/>
      <c r="BG224" s="188"/>
      <c r="BH224" s="188"/>
    </row>
    <row r="225" spans="1:60">
      <c r="A225" s="214" t="s">
        <v>141</v>
      </c>
      <c r="B225" s="215" t="s">
        <v>114</v>
      </c>
      <c r="C225" s="236" t="s">
        <v>27</v>
      </c>
      <c r="D225" s="216"/>
      <c r="E225" s="217"/>
      <c r="F225" s="218"/>
      <c r="G225" s="219">
        <f>SUMIF(AG226:AG240,"&lt;&gt;NOR",G226:G240)</f>
        <v>730654.88</v>
      </c>
      <c r="H225" s="213"/>
      <c r="I225" s="213">
        <f>SUM(I226:I240)</f>
        <v>0</v>
      </c>
      <c r="J225" s="213"/>
      <c r="K225" s="213">
        <f>SUM(K226:K240)</f>
        <v>730654.88</v>
      </c>
      <c r="L225" s="213"/>
      <c r="M225" s="213">
        <f>SUM(M226:M240)</f>
        <v>884092.40480000002</v>
      </c>
      <c r="N225" s="212"/>
      <c r="O225" s="212">
        <f>SUM(O226:O240)</f>
        <v>0</v>
      </c>
      <c r="P225" s="212"/>
      <c r="Q225" s="212">
        <f>SUM(Q226:Q240)</f>
        <v>0</v>
      </c>
      <c r="R225" s="213"/>
      <c r="S225" s="213"/>
      <c r="T225" s="213"/>
      <c r="U225" s="213"/>
      <c r="V225" s="213">
        <f>SUM(V226:V240)</f>
        <v>0</v>
      </c>
      <c r="W225" s="213"/>
      <c r="X225" s="213"/>
      <c r="Y225" s="213"/>
      <c r="AG225" t="s">
        <v>142</v>
      </c>
    </row>
    <row r="226" spans="1:60" outlineLevel="1">
      <c r="A226" s="221">
        <v>92</v>
      </c>
      <c r="B226" s="222" t="s">
        <v>440</v>
      </c>
      <c r="C226" s="237" t="s">
        <v>441</v>
      </c>
      <c r="D226" s="223" t="s">
        <v>442</v>
      </c>
      <c r="E226" s="224">
        <v>1</v>
      </c>
      <c r="F226" s="225">
        <v>15000</v>
      </c>
      <c r="G226" s="226">
        <f>ROUND(E226*F226,2)</f>
        <v>15000</v>
      </c>
      <c r="H226" s="209">
        <v>0</v>
      </c>
      <c r="I226" s="208">
        <f>ROUND(E226*H226,2)</f>
        <v>0</v>
      </c>
      <c r="J226" s="209">
        <v>15000</v>
      </c>
      <c r="K226" s="208">
        <f>ROUND(E226*J226,2)</f>
        <v>15000</v>
      </c>
      <c r="L226" s="208">
        <v>21</v>
      </c>
      <c r="M226" s="208">
        <f>G226*(1+L226/100)</f>
        <v>18150</v>
      </c>
      <c r="N226" s="207">
        <v>0</v>
      </c>
      <c r="O226" s="207">
        <f>ROUND(E226*N226,2)</f>
        <v>0</v>
      </c>
      <c r="P226" s="207">
        <v>0</v>
      </c>
      <c r="Q226" s="207">
        <f>ROUND(E226*P226,2)</f>
        <v>0</v>
      </c>
      <c r="R226" s="208"/>
      <c r="S226" s="208" t="s">
        <v>146</v>
      </c>
      <c r="T226" s="208" t="s">
        <v>155</v>
      </c>
      <c r="U226" s="208">
        <v>0</v>
      </c>
      <c r="V226" s="208">
        <f>ROUND(E226*U226,2)</f>
        <v>0</v>
      </c>
      <c r="W226" s="208"/>
      <c r="X226" s="208" t="s">
        <v>443</v>
      </c>
      <c r="Y226" s="208" t="s">
        <v>148</v>
      </c>
      <c r="Z226" s="188"/>
      <c r="AA226" s="188"/>
      <c r="AB226" s="188"/>
      <c r="AC226" s="188"/>
      <c r="AD226" s="188"/>
      <c r="AE226" s="188"/>
      <c r="AF226" s="188"/>
      <c r="AG226" s="188" t="s">
        <v>444</v>
      </c>
      <c r="AH226" s="188"/>
      <c r="AI226" s="188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88"/>
      <c r="BF226" s="188"/>
      <c r="BG226" s="188"/>
      <c r="BH226" s="188"/>
    </row>
    <row r="227" spans="1:60" outlineLevel="2">
      <c r="A227" s="205"/>
      <c r="B227" s="206"/>
      <c r="C227" s="239" t="s">
        <v>486</v>
      </c>
      <c r="D227" s="228"/>
      <c r="E227" s="228"/>
      <c r="F227" s="228"/>
      <c r="G227" s="228"/>
      <c r="H227" s="208"/>
      <c r="I227" s="208"/>
      <c r="J227" s="208"/>
      <c r="K227" s="208"/>
      <c r="L227" s="208"/>
      <c r="M227" s="208"/>
      <c r="N227" s="207"/>
      <c r="O227" s="207"/>
      <c r="P227" s="207"/>
      <c r="Q227" s="207"/>
      <c r="R227" s="208"/>
      <c r="S227" s="208"/>
      <c r="T227" s="208"/>
      <c r="U227" s="208"/>
      <c r="V227" s="208"/>
      <c r="W227" s="208"/>
      <c r="X227" s="208"/>
      <c r="Y227" s="208"/>
      <c r="Z227" s="188"/>
      <c r="AA227" s="188"/>
      <c r="AB227" s="188"/>
      <c r="AC227" s="188"/>
      <c r="AD227" s="188"/>
      <c r="AE227" s="188"/>
      <c r="AF227" s="188"/>
      <c r="AG227" s="188" t="s">
        <v>157</v>
      </c>
      <c r="AH227" s="188"/>
      <c r="AI227" s="188"/>
      <c r="AJ227" s="188"/>
      <c r="AK227" s="188"/>
      <c r="AL227" s="188"/>
      <c r="AM227" s="188"/>
      <c r="AN227" s="188"/>
      <c r="AO227" s="188"/>
      <c r="AP227" s="188"/>
      <c r="AQ227" s="188"/>
      <c r="AR227" s="188"/>
      <c r="AS227" s="188"/>
      <c r="AT227" s="188"/>
      <c r="AU227" s="188"/>
      <c r="AV227" s="188"/>
      <c r="AW227" s="188"/>
      <c r="AX227" s="188"/>
      <c r="AY227" s="188"/>
      <c r="AZ227" s="188"/>
      <c r="BA227" s="188"/>
      <c r="BB227" s="188"/>
      <c r="BC227" s="188"/>
      <c r="BD227" s="188"/>
      <c r="BE227" s="188"/>
      <c r="BF227" s="188"/>
      <c r="BG227" s="188"/>
      <c r="BH227" s="188"/>
    </row>
    <row r="228" spans="1:60" ht="22.5" outlineLevel="3">
      <c r="A228" s="205"/>
      <c r="B228" s="206"/>
      <c r="C228" s="241" t="s">
        <v>445</v>
      </c>
      <c r="D228" s="235"/>
      <c r="E228" s="235"/>
      <c r="F228" s="235"/>
      <c r="G228" s="235"/>
      <c r="H228" s="208"/>
      <c r="I228" s="208"/>
      <c r="J228" s="208"/>
      <c r="K228" s="208"/>
      <c r="L228" s="208"/>
      <c r="M228" s="208"/>
      <c r="N228" s="207"/>
      <c r="O228" s="207"/>
      <c r="P228" s="207"/>
      <c r="Q228" s="207"/>
      <c r="R228" s="208"/>
      <c r="S228" s="208"/>
      <c r="T228" s="208"/>
      <c r="U228" s="208"/>
      <c r="V228" s="208"/>
      <c r="W228" s="208"/>
      <c r="X228" s="208"/>
      <c r="Y228" s="208"/>
      <c r="Z228" s="188"/>
      <c r="AA228" s="188"/>
      <c r="AB228" s="188"/>
      <c r="AC228" s="188"/>
      <c r="AD228" s="188"/>
      <c r="AE228" s="188"/>
      <c r="AF228" s="188"/>
      <c r="AG228" s="188" t="s">
        <v>157</v>
      </c>
      <c r="AH228" s="188"/>
      <c r="AI228" s="188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8"/>
      <c r="AV228" s="188"/>
      <c r="AW228" s="188"/>
      <c r="AX228" s="188"/>
      <c r="AY228" s="188"/>
      <c r="AZ228" s="188"/>
      <c r="BA228" s="227" t="str">
        <f>C228</f>
        <v>Vyhotovení protokolu o vytyčení stavby se seznamem souřadnic vytyčených bodů a jejich polohopisnými (S-JTSK) a výškopisnými (Bpv) hodnotami.</v>
      </c>
      <c r="BB228" s="188"/>
      <c r="BC228" s="188"/>
      <c r="BD228" s="188"/>
      <c r="BE228" s="188"/>
      <c r="BF228" s="188"/>
      <c r="BG228" s="188"/>
      <c r="BH228" s="188"/>
    </row>
    <row r="229" spans="1:60" outlineLevel="1">
      <c r="A229" s="221">
        <v>93</v>
      </c>
      <c r="B229" s="222" t="s">
        <v>446</v>
      </c>
      <c r="C229" s="237" t="s">
        <v>447</v>
      </c>
      <c r="D229" s="223" t="s">
        <v>442</v>
      </c>
      <c r="E229" s="224">
        <v>1</v>
      </c>
      <c r="F229" s="225">
        <v>2000</v>
      </c>
      <c r="G229" s="226">
        <f>ROUND(E229*F229,2)</f>
        <v>2000</v>
      </c>
      <c r="H229" s="209">
        <v>0</v>
      </c>
      <c r="I229" s="208">
        <f>ROUND(E229*H229,2)</f>
        <v>0</v>
      </c>
      <c r="J229" s="209">
        <v>2000</v>
      </c>
      <c r="K229" s="208">
        <f>ROUND(E229*J229,2)</f>
        <v>2000</v>
      </c>
      <c r="L229" s="208">
        <v>21</v>
      </c>
      <c r="M229" s="208">
        <f>G229*(1+L229/100)</f>
        <v>2420</v>
      </c>
      <c r="N229" s="207">
        <v>0</v>
      </c>
      <c r="O229" s="207">
        <f>ROUND(E229*N229,2)</f>
        <v>0</v>
      </c>
      <c r="P229" s="207">
        <v>0</v>
      </c>
      <c r="Q229" s="207">
        <f>ROUND(E229*P229,2)</f>
        <v>0</v>
      </c>
      <c r="R229" s="208"/>
      <c r="S229" s="208" t="s">
        <v>146</v>
      </c>
      <c r="T229" s="208" t="s">
        <v>155</v>
      </c>
      <c r="U229" s="208">
        <v>0</v>
      </c>
      <c r="V229" s="208">
        <f>ROUND(E229*U229,2)</f>
        <v>0</v>
      </c>
      <c r="W229" s="208"/>
      <c r="X229" s="208" t="s">
        <v>443</v>
      </c>
      <c r="Y229" s="208" t="s">
        <v>148</v>
      </c>
      <c r="Z229" s="188"/>
      <c r="AA229" s="188"/>
      <c r="AB229" s="188"/>
      <c r="AC229" s="188"/>
      <c r="AD229" s="188"/>
      <c r="AE229" s="188"/>
      <c r="AF229" s="188"/>
      <c r="AG229" s="188" t="s">
        <v>444</v>
      </c>
      <c r="AH229" s="188"/>
      <c r="AI229" s="188"/>
      <c r="AJ229" s="188"/>
      <c r="AK229" s="188"/>
      <c r="AL229" s="188"/>
      <c r="AM229" s="188"/>
      <c r="AN229" s="188"/>
      <c r="AO229" s="188"/>
      <c r="AP229" s="188"/>
      <c r="AQ229" s="188"/>
      <c r="AR229" s="188"/>
      <c r="AS229" s="188"/>
      <c r="AT229" s="188"/>
      <c r="AU229" s="188"/>
      <c r="AV229" s="188"/>
      <c r="AW229" s="188"/>
      <c r="AX229" s="188"/>
      <c r="AY229" s="188"/>
      <c r="AZ229" s="188"/>
      <c r="BA229" s="188"/>
      <c r="BB229" s="188"/>
      <c r="BC229" s="188"/>
      <c r="BD229" s="188"/>
      <c r="BE229" s="188"/>
      <c r="BF229" s="188"/>
      <c r="BG229" s="188"/>
      <c r="BH229" s="188"/>
    </row>
    <row r="230" spans="1:60" ht="22.5" outlineLevel="2">
      <c r="A230" s="205"/>
      <c r="B230" s="206"/>
      <c r="C230" s="239" t="s">
        <v>448</v>
      </c>
      <c r="D230" s="228"/>
      <c r="E230" s="228"/>
      <c r="F230" s="228"/>
      <c r="G230" s="228"/>
      <c r="H230" s="208"/>
      <c r="I230" s="208"/>
      <c r="J230" s="208"/>
      <c r="K230" s="208"/>
      <c r="L230" s="208"/>
      <c r="M230" s="208"/>
      <c r="N230" s="207"/>
      <c r="O230" s="207"/>
      <c r="P230" s="207"/>
      <c r="Q230" s="207"/>
      <c r="R230" s="208"/>
      <c r="S230" s="208"/>
      <c r="T230" s="208"/>
      <c r="U230" s="208"/>
      <c r="V230" s="208"/>
      <c r="W230" s="208"/>
      <c r="X230" s="208"/>
      <c r="Y230" s="208"/>
      <c r="Z230" s="188"/>
      <c r="AA230" s="188"/>
      <c r="AB230" s="188"/>
      <c r="AC230" s="188"/>
      <c r="AD230" s="188"/>
      <c r="AE230" s="188"/>
      <c r="AF230" s="188"/>
      <c r="AG230" s="188" t="s">
        <v>157</v>
      </c>
      <c r="AH230" s="188"/>
      <c r="AI230" s="188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8"/>
      <c r="AV230" s="188"/>
      <c r="AW230" s="188"/>
      <c r="AX230" s="188"/>
      <c r="AY230" s="188"/>
      <c r="AZ230" s="188"/>
      <c r="BA230" s="227" t="str">
        <f>C230</f>
        <v>Zaměření a vytýčení stávajících inženýrských sítí v místě stavby z hlediska jejich ochrany při provádění stavby.</v>
      </c>
      <c r="BB230" s="188"/>
      <c r="BC230" s="188"/>
      <c r="BD230" s="188"/>
      <c r="BE230" s="188"/>
      <c r="BF230" s="188"/>
      <c r="BG230" s="188"/>
      <c r="BH230" s="188"/>
    </row>
    <row r="231" spans="1:60" outlineLevel="1">
      <c r="A231" s="221">
        <v>94</v>
      </c>
      <c r="B231" s="222" t="s">
        <v>449</v>
      </c>
      <c r="C231" s="237" t="s">
        <v>450</v>
      </c>
      <c r="D231" s="223" t="s">
        <v>442</v>
      </c>
      <c r="E231" s="224">
        <v>1</v>
      </c>
      <c r="F231" s="225">
        <v>133810.29</v>
      </c>
      <c r="G231" s="226">
        <f>ROUND(E231*F231,2)</f>
        <v>133810.29</v>
      </c>
      <c r="H231" s="209">
        <v>0</v>
      </c>
      <c r="I231" s="208">
        <f>ROUND(E231*H231,2)</f>
        <v>0</v>
      </c>
      <c r="J231" s="209">
        <v>133810.29</v>
      </c>
      <c r="K231" s="208">
        <f>ROUND(E231*J231,2)</f>
        <v>133810.29</v>
      </c>
      <c r="L231" s="208">
        <v>21</v>
      </c>
      <c r="M231" s="208">
        <f>G231*(1+L231/100)</f>
        <v>161910.4509</v>
      </c>
      <c r="N231" s="207">
        <v>0</v>
      </c>
      <c r="O231" s="207">
        <f>ROUND(E231*N231,2)</f>
        <v>0</v>
      </c>
      <c r="P231" s="207">
        <v>0</v>
      </c>
      <c r="Q231" s="207">
        <f>ROUND(E231*P231,2)</f>
        <v>0</v>
      </c>
      <c r="R231" s="208"/>
      <c r="S231" s="208" t="s">
        <v>146</v>
      </c>
      <c r="T231" s="208" t="s">
        <v>155</v>
      </c>
      <c r="U231" s="208">
        <v>0</v>
      </c>
      <c r="V231" s="208">
        <f>ROUND(E231*U231,2)</f>
        <v>0</v>
      </c>
      <c r="W231" s="208"/>
      <c r="X231" s="208" t="s">
        <v>443</v>
      </c>
      <c r="Y231" s="208" t="s">
        <v>148</v>
      </c>
      <c r="Z231" s="188"/>
      <c r="AA231" s="188"/>
      <c r="AB231" s="188"/>
      <c r="AC231" s="188"/>
      <c r="AD231" s="188"/>
      <c r="AE231" s="188"/>
      <c r="AF231" s="188"/>
      <c r="AG231" s="188" t="s">
        <v>451</v>
      </c>
      <c r="AH231" s="188"/>
      <c r="AI231" s="188"/>
      <c r="AJ231" s="188"/>
      <c r="AK231" s="188"/>
      <c r="AL231" s="188"/>
      <c r="AM231" s="188"/>
      <c r="AN231" s="188"/>
      <c r="AO231" s="188"/>
      <c r="AP231" s="188"/>
      <c r="AQ231" s="188"/>
      <c r="AR231" s="188"/>
      <c r="AS231" s="188"/>
      <c r="AT231" s="188"/>
      <c r="AU231" s="188"/>
      <c r="AV231" s="188"/>
      <c r="AW231" s="188"/>
      <c r="AX231" s="188"/>
      <c r="AY231" s="188"/>
      <c r="AZ231" s="188"/>
      <c r="BA231" s="188"/>
      <c r="BB231" s="188"/>
      <c r="BC231" s="188"/>
      <c r="BD231" s="188"/>
      <c r="BE231" s="188"/>
      <c r="BF231" s="188"/>
      <c r="BG231" s="188"/>
      <c r="BH231" s="188"/>
    </row>
    <row r="232" spans="1:60" ht="33.75" outlineLevel="2">
      <c r="A232" s="205"/>
      <c r="B232" s="206"/>
      <c r="C232" s="239" t="s">
        <v>452</v>
      </c>
      <c r="D232" s="228"/>
      <c r="E232" s="228"/>
      <c r="F232" s="228"/>
      <c r="G232" s="228"/>
      <c r="H232" s="208"/>
      <c r="I232" s="208"/>
      <c r="J232" s="208"/>
      <c r="K232" s="208"/>
      <c r="L232" s="208"/>
      <c r="M232" s="208"/>
      <c r="N232" s="207"/>
      <c r="O232" s="207"/>
      <c r="P232" s="207"/>
      <c r="Q232" s="207"/>
      <c r="R232" s="208"/>
      <c r="S232" s="208"/>
      <c r="T232" s="208"/>
      <c r="U232" s="208"/>
      <c r="V232" s="208"/>
      <c r="W232" s="208"/>
      <c r="X232" s="208"/>
      <c r="Y232" s="208"/>
      <c r="Z232" s="188"/>
      <c r="AA232" s="188"/>
      <c r="AB232" s="188"/>
      <c r="AC232" s="188"/>
      <c r="AD232" s="188"/>
      <c r="AE232" s="188"/>
      <c r="AF232" s="188"/>
      <c r="AG232" s="188" t="s">
        <v>157</v>
      </c>
      <c r="AH232" s="188"/>
      <c r="AI232" s="188"/>
      <c r="AJ232" s="188"/>
      <c r="AK232" s="188"/>
      <c r="AL232" s="188"/>
      <c r="AM232" s="188"/>
      <c r="AN232" s="188"/>
      <c r="AO232" s="188"/>
      <c r="AP232" s="188"/>
      <c r="AQ232" s="188"/>
      <c r="AR232" s="188"/>
      <c r="AS232" s="188"/>
      <c r="AT232" s="188"/>
      <c r="AU232" s="188"/>
      <c r="AV232" s="188"/>
      <c r="AW232" s="188"/>
      <c r="AX232" s="188"/>
      <c r="AY232" s="188"/>
      <c r="AZ232" s="188"/>
      <c r="BA232" s="227" t="str">
        <f>C232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32" s="188"/>
      <c r="BC232" s="188"/>
      <c r="BD232" s="188"/>
      <c r="BE232" s="188"/>
      <c r="BF232" s="188"/>
      <c r="BG232" s="188"/>
      <c r="BH232" s="188"/>
    </row>
    <row r="233" spans="1:60" outlineLevel="1">
      <c r="A233" s="221">
        <v>95</v>
      </c>
      <c r="B233" s="222" t="s">
        <v>453</v>
      </c>
      <c r="C233" s="237" t="s">
        <v>454</v>
      </c>
      <c r="D233" s="223" t="s">
        <v>442</v>
      </c>
      <c r="E233" s="224">
        <v>1</v>
      </c>
      <c r="F233" s="225">
        <v>89206.86</v>
      </c>
      <c r="G233" s="226">
        <f>ROUND(E233*F233,2)</f>
        <v>89206.86</v>
      </c>
      <c r="H233" s="209">
        <v>0</v>
      </c>
      <c r="I233" s="208">
        <f>ROUND(E233*H233,2)</f>
        <v>0</v>
      </c>
      <c r="J233" s="209">
        <v>89206.86</v>
      </c>
      <c r="K233" s="208">
        <f>ROUND(E233*J233,2)</f>
        <v>89206.86</v>
      </c>
      <c r="L233" s="208">
        <v>21</v>
      </c>
      <c r="M233" s="208">
        <f>G233*(1+L233/100)</f>
        <v>107940.3006</v>
      </c>
      <c r="N233" s="207">
        <v>0</v>
      </c>
      <c r="O233" s="207">
        <f>ROUND(E233*N233,2)</f>
        <v>0</v>
      </c>
      <c r="P233" s="207">
        <v>0</v>
      </c>
      <c r="Q233" s="207">
        <f>ROUND(E233*P233,2)</f>
        <v>0</v>
      </c>
      <c r="R233" s="208"/>
      <c r="S233" s="208" t="s">
        <v>146</v>
      </c>
      <c r="T233" s="208" t="s">
        <v>155</v>
      </c>
      <c r="U233" s="208">
        <v>0</v>
      </c>
      <c r="V233" s="208">
        <f>ROUND(E233*U233,2)</f>
        <v>0</v>
      </c>
      <c r="W233" s="208"/>
      <c r="X233" s="208" t="s">
        <v>443</v>
      </c>
      <c r="Y233" s="208" t="s">
        <v>148</v>
      </c>
      <c r="Z233" s="188"/>
      <c r="AA233" s="188"/>
      <c r="AB233" s="188"/>
      <c r="AC233" s="188"/>
      <c r="AD233" s="188"/>
      <c r="AE233" s="188"/>
      <c r="AF233" s="188"/>
      <c r="AG233" s="188" t="s">
        <v>451</v>
      </c>
      <c r="AH233" s="188"/>
      <c r="AI233" s="188"/>
      <c r="AJ233" s="188"/>
      <c r="AK233" s="188"/>
      <c r="AL233" s="188"/>
      <c r="AM233" s="188"/>
      <c r="AN233" s="188"/>
      <c r="AO233" s="188"/>
      <c r="AP233" s="188"/>
      <c r="AQ233" s="188"/>
      <c r="AR233" s="188"/>
      <c r="AS233" s="188"/>
      <c r="AT233" s="188"/>
      <c r="AU233" s="188"/>
      <c r="AV233" s="188"/>
      <c r="AW233" s="188"/>
      <c r="AX233" s="188"/>
      <c r="AY233" s="188"/>
      <c r="AZ233" s="188"/>
      <c r="BA233" s="188"/>
      <c r="BB233" s="188"/>
      <c r="BC233" s="188"/>
      <c r="BD233" s="188"/>
      <c r="BE233" s="188"/>
      <c r="BF233" s="188"/>
      <c r="BG233" s="188"/>
      <c r="BH233" s="188"/>
    </row>
    <row r="234" spans="1:60" ht="45" outlineLevel="2">
      <c r="A234" s="205"/>
      <c r="B234" s="206"/>
      <c r="C234" s="239" t="s">
        <v>455</v>
      </c>
      <c r="D234" s="228"/>
      <c r="E234" s="228"/>
      <c r="F234" s="228"/>
      <c r="G234" s="228"/>
      <c r="H234" s="208"/>
      <c r="I234" s="208"/>
      <c r="J234" s="208"/>
      <c r="K234" s="208"/>
      <c r="L234" s="208"/>
      <c r="M234" s="208"/>
      <c r="N234" s="207"/>
      <c r="O234" s="207"/>
      <c r="P234" s="207"/>
      <c r="Q234" s="207"/>
      <c r="R234" s="208"/>
      <c r="S234" s="208"/>
      <c r="T234" s="208"/>
      <c r="U234" s="208"/>
      <c r="V234" s="208"/>
      <c r="W234" s="208"/>
      <c r="X234" s="208"/>
      <c r="Y234" s="208"/>
      <c r="Z234" s="188"/>
      <c r="AA234" s="188"/>
      <c r="AB234" s="188"/>
      <c r="AC234" s="188"/>
      <c r="AD234" s="188"/>
      <c r="AE234" s="188"/>
      <c r="AF234" s="188"/>
      <c r="AG234" s="188" t="s">
        <v>157</v>
      </c>
      <c r="AH234" s="188"/>
      <c r="AI234" s="188"/>
      <c r="AJ234" s="188"/>
      <c r="AK234" s="188"/>
      <c r="AL234" s="188"/>
      <c r="AM234" s="188"/>
      <c r="AN234" s="188"/>
      <c r="AO234" s="188"/>
      <c r="AP234" s="188"/>
      <c r="AQ234" s="188"/>
      <c r="AR234" s="188"/>
      <c r="AS234" s="188"/>
      <c r="AT234" s="188"/>
      <c r="AU234" s="188"/>
      <c r="AV234" s="188"/>
      <c r="AW234" s="188"/>
      <c r="AX234" s="188"/>
      <c r="AY234" s="188"/>
      <c r="AZ234" s="188"/>
      <c r="BA234" s="227" t="str">
        <f>C234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34" s="188"/>
      <c r="BC234" s="188"/>
      <c r="BD234" s="188"/>
      <c r="BE234" s="188"/>
      <c r="BF234" s="188"/>
      <c r="BG234" s="188"/>
      <c r="BH234" s="188"/>
    </row>
    <row r="235" spans="1:60" outlineLevel="1">
      <c r="A235" s="221">
        <v>96</v>
      </c>
      <c r="B235" s="222" t="s">
        <v>456</v>
      </c>
      <c r="C235" s="237" t="s">
        <v>457</v>
      </c>
      <c r="D235" s="223" t="s">
        <v>442</v>
      </c>
      <c r="E235" s="224">
        <v>1</v>
      </c>
      <c r="F235" s="225">
        <v>44603.43</v>
      </c>
      <c r="G235" s="226">
        <f>ROUND(E235*F235,2)</f>
        <v>44603.43</v>
      </c>
      <c r="H235" s="209">
        <v>0</v>
      </c>
      <c r="I235" s="208">
        <f>ROUND(E235*H235,2)</f>
        <v>0</v>
      </c>
      <c r="J235" s="209">
        <v>44603.43</v>
      </c>
      <c r="K235" s="208">
        <f>ROUND(E235*J235,2)</f>
        <v>44603.43</v>
      </c>
      <c r="L235" s="208">
        <v>21</v>
      </c>
      <c r="M235" s="208">
        <f>G235*(1+L235/100)</f>
        <v>53970.150300000001</v>
      </c>
      <c r="N235" s="207">
        <v>0</v>
      </c>
      <c r="O235" s="207">
        <f>ROUND(E235*N235,2)</f>
        <v>0</v>
      </c>
      <c r="P235" s="207">
        <v>0</v>
      </c>
      <c r="Q235" s="207">
        <f>ROUND(E235*P235,2)</f>
        <v>0</v>
      </c>
      <c r="R235" s="208"/>
      <c r="S235" s="208" t="s">
        <v>146</v>
      </c>
      <c r="T235" s="208" t="s">
        <v>155</v>
      </c>
      <c r="U235" s="208">
        <v>0</v>
      </c>
      <c r="V235" s="208">
        <f>ROUND(E235*U235,2)</f>
        <v>0</v>
      </c>
      <c r="W235" s="208"/>
      <c r="X235" s="208" t="s">
        <v>443</v>
      </c>
      <c r="Y235" s="208" t="s">
        <v>148</v>
      </c>
      <c r="Z235" s="188"/>
      <c r="AA235" s="188"/>
      <c r="AB235" s="188"/>
      <c r="AC235" s="188"/>
      <c r="AD235" s="188"/>
      <c r="AE235" s="188"/>
      <c r="AF235" s="188"/>
      <c r="AG235" s="188" t="s">
        <v>451</v>
      </c>
      <c r="AH235" s="188"/>
      <c r="AI235" s="188"/>
      <c r="AJ235" s="188"/>
      <c r="AK235" s="188"/>
      <c r="AL235" s="188"/>
      <c r="AM235" s="188"/>
      <c r="AN235" s="188"/>
      <c r="AO235" s="188"/>
      <c r="AP235" s="188"/>
      <c r="AQ235" s="188"/>
      <c r="AR235" s="188"/>
      <c r="AS235" s="188"/>
      <c r="AT235" s="188"/>
      <c r="AU235" s="188"/>
      <c r="AV235" s="188"/>
      <c r="AW235" s="188"/>
      <c r="AX235" s="188"/>
      <c r="AY235" s="188"/>
      <c r="AZ235" s="188"/>
      <c r="BA235" s="188"/>
      <c r="BB235" s="188"/>
      <c r="BC235" s="188"/>
      <c r="BD235" s="188"/>
      <c r="BE235" s="188"/>
      <c r="BF235" s="188"/>
      <c r="BG235" s="188"/>
      <c r="BH235" s="188"/>
    </row>
    <row r="236" spans="1:60" ht="33.75" outlineLevel="2">
      <c r="A236" s="205"/>
      <c r="B236" s="206"/>
      <c r="C236" s="239" t="s">
        <v>458</v>
      </c>
      <c r="D236" s="228"/>
      <c r="E236" s="228"/>
      <c r="F236" s="228"/>
      <c r="G236" s="228"/>
      <c r="H236" s="208"/>
      <c r="I236" s="208"/>
      <c r="J236" s="208"/>
      <c r="K236" s="208"/>
      <c r="L236" s="208"/>
      <c r="M236" s="208"/>
      <c r="N236" s="207"/>
      <c r="O236" s="207"/>
      <c r="P236" s="207"/>
      <c r="Q236" s="207"/>
      <c r="R236" s="208"/>
      <c r="S236" s="208"/>
      <c r="T236" s="208"/>
      <c r="U236" s="208"/>
      <c r="V236" s="208"/>
      <c r="W236" s="208"/>
      <c r="X236" s="208"/>
      <c r="Y236" s="208"/>
      <c r="Z236" s="188"/>
      <c r="AA236" s="188"/>
      <c r="AB236" s="188"/>
      <c r="AC236" s="188"/>
      <c r="AD236" s="188"/>
      <c r="AE236" s="188"/>
      <c r="AF236" s="188"/>
      <c r="AG236" s="188" t="s">
        <v>157</v>
      </c>
      <c r="AH236" s="188"/>
      <c r="AI236" s="188"/>
      <c r="AJ236" s="188"/>
      <c r="AK236" s="188"/>
      <c r="AL236" s="188"/>
      <c r="AM236" s="188"/>
      <c r="AN236" s="188"/>
      <c r="AO236" s="188"/>
      <c r="AP236" s="188"/>
      <c r="AQ236" s="188"/>
      <c r="AR236" s="188"/>
      <c r="AS236" s="188"/>
      <c r="AT236" s="188"/>
      <c r="AU236" s="188"/>
      <c r="AV236" s="188"/>
      <c r="AW236" s="188"/>
      <c r="AX236" s="188"/>
      <c r="AY236" s="188"/>
      <c r="AZ236" s="188"/>
      <c r="BA236" s="227" t="str">
        <f>C236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36" s="188"/>
      <c r="BC236" s="188"/>
      <c r="BD236" s="188"/>
      <c r="BE236" s="188"/>
      <c r="BF236" s="188"/>
      <c r="BG236" s="188"/>
      <c r="BH236" s="188"/>
    </row>
    <row r="237" spans="1:60" outlineLevel="1">
      <c r="A237" s="221">
        <v>97</v>
      </c>
      <c r="B237" s="222" t="s">
        <v>459</v>
      </c>
      <c r="C237" s="237" t="s">
        <v>460</v>
      </c>
      <c r="D237" s="223" t="s">
        <v>442</v>
      </c>
      <c r="E237" s="224">
        <v>1</v>
      </c>
      <c r="F237" s="225">
        <v>223017.15</v>
      </c>
      <c r="G237" s="226">
        <f>ROUND(E237*F237,2)</f>
        <v>223017.15</v>
      </c>
      <c r="H237" s="209">
        <v>0</v>
      </c>
      <c r="I237" s="208">
        <f>ROUND(E237*H237,2)</f>
        <v>0</v>
      </c>
      <c r="J237" s="209">
        <v>223017.15</v>
      </c>
      <c r="K237" s="208">
        <f>ROUND(E237*J237,2)</f>
        <v>223017.15</v>
      </c>
      <c r="L237" s="208">
        <v>21</v>
      </c>
      <c r="M237" s="208">
        <f>G237*(1+L237/100)</f>
        <v>269850.75150000001</v>
      </c>
      <c r="N237" s="207">
        <v>0</v>
      </c>
      <c r="O237" s="207">
        <f>ROUND(E237*N237,2)</f>
        <v>0</v>
      </c>
      <c r="P237" s="207">
        <v>0</v>
      </c>
      <c r="Q237" s="207">
        <f>ROUND(E237*P237,2)</f>
        <v>0</v>
      </c>
      <c r="R237" s="208"/>
      <c r="S237" s="208" t="s">
        <v>146</v>
      </c>
      <c r="T237" s="208" t="s">
        <v>155</v>
      </c>
      <c r="U237" s="208">
        <v>0</v>
      </c>
      <c r="V237" s="208">
        <f>ROUND(E237*U237,2)</f>
        <v>0</v>
      </c>
      <c r="W237" s="208"/>
      <c r="X237" s="208" t="s">
        <v>443</v>
      </c>
      <c r="Y237" s="208" t="s">
        <v>148</v>
      </c>
      <c r="Z237" s="188"/>
      <c r="AA237" s="188"/>
      <c r="AB237" s="188"/>
      <c r="AC237" s="188"/>
      <c r="AD237" s="188"/>
      <c r="AE237" s="188"/>
      <c r="AF237" s="188"/>
      <c r="AG237" s="188" t="s">
        <v>461</v>
      </c>
      <c r="AH237" s="188"/>
      <c r="AI237" s="188"/>
      <c r="AJ237" s="188"/>
      <c r="AK237" s="188"/>
      <c r="AL237" s="188"/>
      <c r="AM237" s="188"/>
      <c r="AN237" s="188"/>
      <c r="AO237" s="188"/>
      <c r="AP237" s="188"/>
      <c r="AQ237" s="188"/>
      <c r="AR237" s="188"/>
      <c r="AS237" s="188"/>
      <c r="AT237" s="188"/>
      <c r="AU237" s="188"/>
      <c r="AV237" s="188"/>
      <c r="AW237" s="188"/>
      <c r="AX237" s="188"/>
      <c r="AY237" s="188"/>
      <c r="AZ237" s="188"/>
      <c r="BA237" s="188"/>
      <c r="BB237" s="188"/>
      <c r="BC237" s="188"/>
      <c r="BD237" s="188"/>
      <c r="BE237" s="188"/>
      <c r="BF237" s="188"/>
      <c r="BG237" s="188"/>
      <c r="BH237" s="188"/>
    </row>
    <row r="238" spans="1:60" outlineLevel="2">
      <c r="A238" s="205"/>
      <c r="B238" s="206"/>
      <c r="C238" s="239" t="s">
        <v>462</v>
      </c>
      <c r="D238" s="228"/>
      <c r="E238" s="228"/>
      <c r="F238" s="228"/>
      <c r="G238" s="228"/>
      <c r="H238" s="208"/>
      <c r="I238" s="208"/>
      <c r="J238" s="208"/>
      <c r="K238" s="208"/>
      <c r="L238" s="208"/>
      <c r="M238" s="208"/>
      <c r="N238" s="207"/>
      <c r="O238" s="207"/>
      <c r="P238" s="207"/>
      <c r="Q238" s="207"/>
      <c r="R238" s="208"/>
      <c r="S238" s="208"/>
      <c r="T238" s="208"/>
      <c r="U238" s="208"/>
      <c r="V238" s="208"/>
      <c r="W238" s="208"/>
      <c r="X238" s="208"/>
      <c r="Y238" s="208"/>
      <c r="Z238" s="188"/>
      <c r="AA238" s="188"/>
      <c r="AB238" s="188"/>
      <c r="AC238" s="188"/>
      <c r="AD238" s="188"/>
      <c r="AE238" s="188"/>
      <c r="AF238" s="188"/>
      <c r="AG238" s="188" t="s">
        <v>157</v>
      </c>
      <c r="AH238" s="188"/>
      <c r="AI238" s="188"/>
      <c r="AJ238" s="188"/>
      <c r="AK238" s="188"/>
      <c r="AL238" s="188"/>
      <c r="AM238" s="188"/>
      <c r="AN238" s="188"/>
      <c r="AO238" s="188"/>
      <c r="AP238" s="188"/>
      <c r="AQ238" s="188"/>
      <c r="AR238" s="188"/>
      <c r="AS238" s="188"/>
      <c r="AT238" s="188"/>
      <c r="AU238" s="188"/>
      <c r="AV238" s="188"/>
      <c r="AW238" s="188"/>
      <c r="AX238" s="188"/>
      <c r="AY238" s="188"/>
      <c r="AZ238" s="188"/>
      <c r="BA238" s="188"/>
      <c r="BB238" s="188"/>
      <c r="BC238" s="188"/>
      <c r="BD238" s="188"/>
      <c r="BE238" s="188"/>
      <c r="BF238" s="188"/>
      <c r="BG238" s="188"/>
      <c r="BH238" s="188"/>
    </row>
    <row r="239" spans="1:60" outlineLevel="1">
      <c r="A239" s="221">
        <v>98</v>
      </c>
      <c r="B239" s="222" t="s">
        <v>463</v>
      </c>
      <c r="C239" s="237" t="s">
        <v>464</v>
      </c>
      <c r="D239" s="223" t="s">
        <v>442</v>
      </c>
      <c r="E239" s="224">
        <v>1</v>
      </c>
      <c r="F239" s="225">
        <v>223017.15</v>
      </c>
      <c r="G239" s="226">
        <f>ROUND(E239*F239,2)</f>
        <v>223017.15</v>
      </c>
      <c r="H239" s="209">
        <v>0</v>
      </c>
      <c r="I239" s="208">
        <f>ROUND(E239*H239,2)</f>
        <v>0</v>
      </c>
      <c r="J239" s="209">
        <v>223017.15</v>
      </c>
      <c r="K239" s="208">
        <f>ROUND(E239*J239,2)</f>
        <v>223017.15</v>
      </c>
      <c r="L239" s="208">
        <v>21</v>
      </c>
      <c r="M239" s="208">
        <f>G239*(1+L239/100)</f>
        <v>269850.75150000001</v>
      </c>
      <c r="N239" s="207">
        <v>0</v>
      </c>
      <c r="O239" s="207">
        <f>ROUND(E239*N239,2)</f>
        <v>0</v>
      </c>
      <c r="P239" s="207">
        <v>0</v>
      </c>
      <c r="Q239" s="207">
        <f>ROUND(E239*P239,2)</f>
        <v>0</v>
      </c>
      <c r="R239" s="208"/>
      <c r="S239" s="208" t="s">
        <v>146</v>
      </c>
      <c r="T239" s="208" t="s">
        <v>155</v>
      </c>
      <c r="U239" s="208">
        <v>0</v>
      </c>
      <c r="V239" s="208">
        <f>ROUND(E239*U239,2)</f>
        <v>0</v>
      </c>
      <c r="W239" s="208"/>
      <c r="X239" s="208" t="s">
        <v>443</v>
      </c>
      <c r="Y239" s="208" t="s">
        <v>148</v>
      </c>
      <c r="Z239" s="188"/>
      <c r="AA239" s="188"/>
      <c r="AB239" s="188"/>
      <c r="AC239" s="188"/>
      <c r="AD239" s="188"/>
      <c r="AE239" s="188"/>
      <c r="AF239" s="188"/>
      <c r="AG239" s="188" t="s">
        <v>451</v>
      </c>
      <c r="AH239" s="188"/>
      <c r="AI239" s="188"/>
      <c r="AJ239" s="188"/>
      <c r="AK239" s="188"/>
      <c r="AL239" s="188"/>
      <c r="AM239" s="188"/>
      <c r="AN239" s="188"/>
      <c r="AO239" s="188"/>
      <c r="AP239" s="188"/>
      <c r="AQ239" s="188"/>
      <c r="AR239" s="188"/>
      <c r="AS239" s="188"/>
      <c r="AT239" s="188"/>
      <c r="AU239" s="188"/>
      <c r="AV239" s="188"/>
      <c r="AW239" s="188"/>
      <c r="AX239" s="188"/>
      <c r="AY239" s="188"/>
      <c r="AZ239" s="188"/>
      <c r="BA239" s="188"/>
      <c r="BB239" s="188"/>
      <c r="BC239" s="188"/>
      <c r="BD239" s="188"/>
      <c r="BE239" s="188"/>
      <c r="BF239" s="188"/>
      <c r="BG239" s="188"/>
      <c r="BH239" s="188"/>
    </row>
    <row r="240" spans="1:60" outlineLevel="2">
      <c r="A240" s="205"/>
      <c r="B240" s="206"/>
      <c r="C240" s="239" t="s">
        <v>465</v>
      </c>
      <c r="D240" s="228"/>
      <c r="E240" s="228"/>
      <c r="F240" s="228"/>
      <c r="G240" s="228"/>
      <c r="H240" s="208"/>
      <c r="I240" s="208"/>
      <c r="J240" s="208"/>
      <c r="K240" s="208"/>
      <c r="L240" s="208"/>
      <c r="M240" s="208"/>
      <c r="N240" s="207"/>
      <c r="O240" s="207"/>
      <c r="P240" s="207"/>
      <c r="Q240" s="207"/>
      <c r="R240" s="208"/>
      <c r="S240" s="208"/>
      <c r="T240" s="208"/>
      <c r="U240" s="208"/>
      <c r="V240" s="208"/>
      <c r="W240" s="208"/>
      <c r="X240" s="208"/>
      <c r="Y240" s="208"/>
      <c r="Z240" s="188"/>
      <c r="AA240" s="188"/>
      <c r="AB240" s="188"/>
      <c r="AC240" s="188"/>
      <c r="AD240" s="188"/>
      <c r="AE240" s="188"/>
      <c r="AF240" s="188"/>
      <c r="AG240" s="188" t="s">
        <v>157</v>
      </c>
      <c r="AH240" s="188"/>
      <c r="AI240" s="188"/>
      <c r="AJ240" s="188"/>
      <c r="AK240" s="188"/>
      <c r="AL240" s="188"/>
      <c r="AM240" s="188"/>
      <c r="AN240" s="188"/>
      <c r="AO240" s="188"/>
      <c r="AP240" s="188"/>
      <c r="AQ240" s="188"/>
      <c r="AR240" s="188"/>
      <c r="AS240" s="188"/>
      <c r="AT240" s="188"/>
      <c r="AU240" s="188"/>
      <c r="AV240" s="188"/>
      <c r="AW240" s="188"/>
      <c r="AX240" s="188"/>
      <c r="AY240" s="188"/>
      <c r="AZ240" s="188"/>
      <c r="BA240" s="188"/>
      <c r="BB240" s="188"/>
      <c r="BC240" s="188"/>
      <c r="BD240" s="188"/>
      <c r="BE240" s="188"/>
      <c r="BF240" s="188"/>
      <c r="BG240" s="188"/>
      <c r="BH240" s="188"/>
    </row>
    <row r="241" spans="1:60">
      <c r="A241" s="214" t="s">
        <v>141</v>
      </c>
      <c r="B241" s="215" t="s">
        <v>115</v>
      </c>
      <c r="C241" s="236" t="s">
        <v>28</v>
      </c>
      <c r="D241" s="216"/>
      <c r="E241" s="217"/>
      <c r="F241" s="218"/>
      <c r="G241" s="219">
        <f>SUMIF(AG242:AG252,"&lt;&gt;NOR",G242:G252)</f>
        <v>1195085.75</v>
      </c>
      <c r="H241" s="213"/>
      <c r="I241" s="213">
        <f>SUM(I242:I252)</f>
        <v>0</v>
      </c>
      <c r="J241" s="213"/>
      <c r="K241" s="213">
        <f>SUM(K242:K252)</f>
        <v>1195085.75</v>
      </c>
      <c r="L241" s="213"/>
      <c r="M241" s="213">
        <f>SUM(M242:M252)</f>
        <v>1446053.7575000001</v>
      </c>
      <c r="N241" s="212"/>
      <c r="O241" s="212">
        <f>SUM(O242:O252)</f>
        <v>0</v>
      </c>
      <c r="P241" s="212"/>
      <c r="Q241" s="212">
        <f>SUM(Q242:Q252)</f>
        <v>0</v>
      </c>
      <c r="R241" s="213"/>
      <c r="S241" s="213"/>
      <c r="T241" s="213"/>
      <c r="U241" s="213"/>
      <c r="V241" s="213">
        <f>SUM(V242:V252)</f>
        <v>0</v>
      </c>
      <c r="W241" s="213"/>
      <c r="X241" s="213"/>
      <c r="Y241" s="213"/>
      <c r="AG241" t="s">
        <v>142</v>
      </c>
    </row>
    <row r="242" spans="1:60" outlineLevel="1">
      <c r="A242" s="221">
        <v>99</v>
      </c>
      <c r="B242" s="222" t="s">
        <v>466</v>
      </c>
      <c r="C242" s="237" t="s">
        <v>467</v>
      </c>
      <c r="D242" s="223" t="s">
        <v>442</v>
      </c>
      <c r="E242" s="224">
        <v>1</v>
      </c>
      <c r="F242" s="225">
        <v>5000</v>
      </c>
      <c r="G242" s="226">
        <f>ROUND(E242*F242,2)</f>
        <v>5000</v>
      </c>
      <c r="H242" s="209">
        <v>0</v>
      </c>
      <c r="I242" s="208">
        <f>ROUND(E242*H242,2)</f>
        <v>0</v>
      </c>
      <c r="J242" s="209">
        <v>5000</v>
      </c>
      <c r="K242" s="208">
        <f>ROUND(E242*J242,2)</f>
        <v>5000</v>
      </c>
      <c r="L242" s="208">
        <v>21</v>
      </c>
      <c r="M242" s="208">
        <f>G242*(1+L242/100)</f>
        <v>6050</v>
      </c>
      <c r="N242" s="207">
        <v>0</v>
      </c>
      <c r="O242" s="207">
        <f>ROUND(E242*N242,2)</f>
        <v>0</v>
      </c>
      <c r="P242" s="207">
        <v>0</v>
      </c>
      <c r="Q242" s="207">
        <f>ROUND(E242*P242,2)</f>
        <v>0</v>
      </c>
      <c r="R242" s="208"/>
      <c r="S242" s="208" t="s">
        <v>146</v>
      </c>
      <c r="T242" s="208" t="s">
        <v>155</v>
      </c>
      <c r="U242" s="208">
        <v>0</v>
      </c>
      <c r="V242" s="208">
        <f>ROUND(E242*U242,2)</f>
        <v>0</v>
      </c>
      <c r="W242" s="208"/>
      <c r="X242" s="208" t="s">
        <v>443</v>
      </c>
      <c r="Y242" s="208" t="s">
        <v>148</v>
      </c>
      <c r="Z242" s="188"/>
      <c r="AA242" s="188"/>
      <c r="AB242" s="188"/>
      <c r="AC242" s="188"/>
      <c r="AD242" s="188"/>
      <c r="AE242" s="188"/>
      <c r="AF242" s="188"/>
      <c r="AG242" s="188" t="s">
        <v>444</v>
      </c>
      <c r="AH242" s="188"/>
      <c r="AI242" s="188"/>
      <c r="AJ242" s="188"/>
      <c r="AK242" s="188"/>
      <c r="AL242" s="188"/>
      <c r="AM242" s="188"/>
      <c r="AN242" s="188"/>
      <c r="AO242" s="188"/>
      <c r="AP242" s="188"/>
      <c r="AQ242" s="188"/>
      <c r="AR242" s="188"/>
      <c r="AS242" s="188"/>
      <c r="AT242" s="188"/>
      <c r="AU242" s="188"/>
      <c r="AV242" s="188"/>
      <c r="AW242" s="188"/>
      <c r="AX242" s="188"/>
      <c r="AY242" s="188"/>
      <c r="AZ242" s="188"/>
      <c r="BA242" s="188"/>
      <c r="BB242" s="188"/>
      <c r="BC242" s="188"/>
      <c r="BD242" s="188"/>
      <c r="BE242" s="188"/>
      <c r="BF242" s="188"/>
      <c r="BG242" s="188"/>
      <c r="BH242" s="188"/>
    </row>
    <row r="243" spans="1:60" ht="33.75" outlineLevel="2">
      <c r="A243" s="205"/>
      <c r="B243" s="206"/>
      <c r="C243" s="239" t="s">
        <v>468</v>
      </c>
      <c r="D243" s="228"/>
      <c r="E243" s="228"/>
      <c r="F243" s="228"/>
      <c r="G243" s="228"/>
      <c r="H243" s="208"/>
      <c r="I243" s="208"/>
      <c r="J243" s="208"/>
      <c r="K243" s="208"/>
      <c r="L243" s="208"/>
      <c r="M243" s="208"/>
      <c r="N243" s="207"/>
      <c r="O243" s="207"/>
      <c r="P243" s="207"/>
      <c r="Q243" s="207"/>
      <c r="R243" s="208"/>
      <c r="S243" s="208"/>
      <c r="T243" s="208"/>
      <c r="U243" s="208"/>
      <c r="V243" s="208"/>
      <c r="W243" s="208"/>
      <c r="X243" s="208"/>
      <c r="Y243" s="208"/>
      <c r="Z243" s="188"/>
      <c r="AA243" s="188"/>
      <c r="AB243" s="188"/>
      <c r="AC243" s="188"/>
      <c r="AD243" s="188"/>
      <c r="AE243" s="188"/>
      <c r="AF243" s="188"/>
      <c r="AG243" s="188" t="s">
        <v>157</v>
      </c>
      <c r="AH243" s="188"/>
      <c r="AI243" s="188"/>
      <c r="AJ243" s="188"/>
      <c r="AK243" s="188"/>
      <c r="AL243" s="188"/>
      <c r="AM243" s="188"/>
      <c r="AN243" s="188"/>
      <c r="AO243" s="188"/>
      <c r="AP243" s="188"/>
      <c r="AQ243" s="188"/>
      <c r="AR243" s="188"/>
      <c r="AS243" s="188"/>
      <c r="AT243" s="188"/>
      <c r="AU243" s="188"/>
      <c r="AV243" s="188"/>
      <c r="AW243" s="188"/>
      <c r="AX243" s="188"/>
      <c r="AY243" s="188"/>
      <c r="AZ243" s="188"/>
      <c r="BA243" s="227" t="str">
        <f>C243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43" s="188"/>
      <c r="BC243" s="188"/>
      <c r="BD243" s="188"/>
      <c r="BE243" s="188"/>
      <c r="BF243" s="188"/>
      <c r="BG243" s="188"/>
      <c r="BH243" s="188"/>
    </row>
    <row r="244" spans="1:60" outlineLevel="1">
      <c r="A244" s="221">
        <v>100</v>
      </c>
      <c r="B244" s="222" t="s">
        <v>469</v>
      </c>
      <c r="C244" s="237" t="s">
        <v>470</v>
      </c>
      <c r="D244" s="223" t="s">
        <v>442</v>
      </c>
      <c r="E244" s="224">
        <v>1</v>
      </c>
      <c r="F244" s="225">
        <v>20000</v>
      </c>
      <c r="G244" s="226">
        <f>ROUND(E244*F244,2)</f>
        <v>20000</v>
      </c>
      <c r="H244" s="209">
        <v>0</v>
      </c>
      <c r="I244" s="208">
        <f>ROUND(E244*H244,2)</f>
        <v>0</v>
      </c>
      <c r="J244" s="209">
        <v>20000</v>
      </c>
      <c r="K244" s="208">
        <f>ROUND(E244*J244,2)</f>
        <v>20000</v>
      </c>
      <c r="L244" s="208">
        <v>21</v>
      </c>
      <c r="M244" s="208">
        <f>G244*(1+L244/100)</f>
        <v>24200</v>
      </c>
      <c r="N244" s="207">
        <v>0</v>
      </c>
      <c r="O244" s="207">
        <f>ROUND(E244*N244,2)</f>
        <v>0</v>
      </c>
      <c r="P244" s="207">
        <v>0</v>
      </c>
      <c r="Q244" s="207">
        <f>ROUND(E244*P244,2)</f>
        <v>0</v>
      </c>
      <c r="R244" s="208"/>
      <c r="S244" s="208" t="s">
        <v>146</v>
      </c>
      <c r="T244" s="208" t="s">
        <v>155</v>
      </c>
      <c r="U244" s="208">
        <v>0</v>
      </c>
      <c r="V244" s="208">
        <f>ROUND(E244*U244,2)</f>
        <v>0</v>
      </c>
      <c r="W244" s="208"/>
      <c r="X244" s="208" t="s">
        <v>443</v>
      </c>
      <c r="Y244" s="208" t="s">
        <v>148</v>
      </c>
      <c r="Z244" s="188"/>
      <c r="AA244" s="188"/>
      <c r="AB244" s="188"/>
      <c r="AC244" s="188"/>
      <c r="AD244" s="188"/>
      <c r="AE244" s="188"/>
      <c r="AF244" s="188"/>
      <c r="AG244" s="188" t="s">
        <v>444</v>
      </c>
      <c r="AH244" s="188"/>
      <c r="AI244" s="188"/>
      <c r="AJ244" s="188"/>
      <c r="AK244" s="188"/>
      <c r="AL244" s="188"/>
      <c r="AM244" s="188"/>
      <c r="AN244" s="188"/>
      <c r="AO244" s="188"/>
      <c r="AP244" s="188"/>
      <c r="AQ244" s="188"/>
      <c r="AR244" s="188"/>
      <c r="AS244" s="188"/>
      <c r="AT244" s="188"/>
      <c r="AU244" s="188"/>
      <c r="AV244" s="188"/>
      <c r="AW244" s="188"/>
      <c r="AX244" s="188"/>
      <c r="AY244" s="188"/>
      <c r="AZ244" s="188"/>
      <c r="BA244" s="188"/>
      <c r="BB244" s="188"/>
      <c r="BC244" s="188"/>
      <c r="BD244" s="188"/>
      <c r="BE244" s="188"/>
      <c r="BF244" s="188"/>
      <c r="BG244" s="188"/>
      <c r="BH244" s="188"/>
    </row>
    <row r="245" spans="1:60" ht="45" outlineLevel="2">
      <c r="A245" s="205"/>
      <c r="B245" s="206"/>
      <c r="C245" s="239" t="s">
        <v>471</v>
      </c>
      <c r="D245" s="228"/>
      <c r="E245" s="228"/>
      <c r="F245" s="228"/>
      <c r="G245" s="228"/>
      <c r="H245" s="208"/>
      <c r="I245" s="208"/>
      <c r="J245" s="208"/>
      <c r="K245" s="208"/>
      <c r="L245" s="208"/>
      <c r="M245" s="208"/>
      <c r="N245" s="207"/>
      <c r="O245" s="207"/>
      <c r="P245" s="207"/>
      <c r="Q245" s="207"/>
      <c r="R245" s="208"/>
      <c r="S245" s="208"/>
      <c r="T245" s="208"/>
      <c r="U245" s="208"/>
      <c r="V245" s="208"/>
      <c r="W245" s="208"/>
      <c r="X245" s="208"/>
      <c r="Y245" s="208"/>
      <c r="Z245" s="188"/>
      <c r="AA245" s="188"/>
      <c r="AB245" s="188"/>
      <c r="AC245" s="188"/>
      <c r="AD245" s="188"/>
      <c r="AE245" s="188"/>
      <c r="AF245" s="188"/>
      <c r="AG245" s="188" t="s">
        <v>157</v>
      </c>
      <c r="AH245" s="188"/>
      <c r="AI245" s="188"/>
      <c r="AJ245" s="188"/>
      <c r="AK245" s="188"/>
      <c r="AL245" s="188"/>
      <c r="AM245" s="188"/>
      <c r="AN245" s="188"/>
      <c r="AO245" s="188"/>
      <c r="AP245" s="188"/>
      <c r="AQ245" s="188"/>
      <c r="AR245" s="188"/>
      <c r="AS245" s="188"/>
      <c r="AT245" s="188"/>
      <c r="AU245" s="188"/>
      <c r="AV245" s="188"/>
      <c r="AW245" s="188"/>
      <c r="AX245" s="188"/>
      <c r="AY245" s="188"/>
      <c r="AZ245" s="188"/>
      <c r="BA245" s="227" t="str">
        <f>C245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45" s="188"/>
      <c r="BC245" s="188"/>
      <c r="BD245" s="188"/>
      <c r="BE245" s="188"/>
      <c r="BF245" s="188"/>
      <c r="BG245" s="188"/>
      <c r="BH245" s="188"/>
    </row>
    <row r="246" spans="1:60" outlineLevel="1">
      <c r="A246" s="221">
        <v>101</v>
      </c>
      <c r="B246" s="222" t="s">
        <v>472</v>
      </c>
      <c r="C246" s="237" t="s">
        <v>473</v>
      </c>
      <c r="D246" s="223" t="s">
        <v>442</v>
      </c>
      <c r="E246" s="224">
        <v>1</v>
      </c>
      <c r="F246" s="225">
        <v>15000</v>
      </c>
      <c r="G246" s="226">
        <f>ROUND(E246*F246,2)</f>
        <v>15000</v>
      </c>
      <c r="H246" s="209">
        <v>0</v>
      </c>
      <c r="I246" s="208">
        <f>ROUND(E246*H246,2)</f>
        <v>0</v>
      </c>
      <c r="J246" s="209">
        <v>15000</v>
      </c>
      <c r="K246" s="208">
        <f>ROUND(E246*J246,2)</f>
        <v>15000</v>
      </c>
      <c r="L246" s="208">
        <v>21</v>
      </c>
      <c r="M246" s="208">
        <f>G246*(1+L246/100)</f>
        <v>18150</v>
      </c>
      <c r="N246" s="207">
        <v>0</v>
      </c>
      <c r="O246" s="207">
        <f>ROUND(E246*N246,2)</f>
        <v>0</v>
      </c>
      <c r="P246" s="207">
        <v>0</v>
      </c>
      <c r="Q246" s="207">
        <f>ROUND(E246*P246,2)</f>
        <v>0</v>
      </c>
      <c r="R246" s="208"/>
      <c r="S246" s="208" t="s">
        <v>146</v>
      </c>
      <c r="T246" s="208" t="s">
        <v>155</v>
      </c>
      <c r="U246" s="208">
        <v>0</v>
      </c>
      <c r="V246" s="208">
        <f>ROUND(E246*U246,2)</f>
        <v>0</v>
      </c>
      <c r="W246" s="208"/>
      <c r="X246" s="208" t="s">
        <v>443</v>
      </c>
      <c r="Y246" s="208" t="s">
        <v>148</v>
      </c>
      <c r="Z246" s="188"/>
      <c r="AA246" s="188"/>
      <c r="AB246" s="188"/>
      <c r="AC246" s="188"/>
      <c r="AD246" s="188"/>
      <c r="AE246" s="188"/>
      <c r="AF246" s="188"/>
      <c r="AG246" s="188" t="s">
        <v>444</v>
      </c>
      <c r="AH246" s="188"/>
      <c r="AI246" s="188"/>
      <c r="AJ246" s="188"/>
      <c r="AK246" s="188"/>
      <c r="AL246" s="188"/>
      <c r="AM246" s="188"/>
      <c r="AN246" s="188"/>
      <c r="AO246" s="188"/>
      <c r="AP246" s="188"/>
      <c r="AQ246" s="188"/>
      <c r="AR246" s="188"/>
      <c r="AS246" s="188"/>
      <c r="AT246" s="188"/>
      <c r="AU246" s="188"/>
      <c r="AV246" s="188"/>
      <c r="AW246" s="188"/>
      <c r="AX246" s="188"/>
      <c r="AY246" s="188"/>
      <c r="AZ246" s="188"/>
      <c r="BA246" s="188"/>
      <c r="BB246" s="188"/>
      <c r="BC246" s="188"/>
      <c r="BD246" s="188"/>
      <c r="BE246" s="188"/>
      <c r="BF246" s="188"/>
      <c r="BG246" s="188"/>
      <c r="BH246" s="188"/>
    </row>
    <row r="247" spans="1:60" ht="22.5" outlineLevel="2">
      <c r="A247" s="205"/>
      <c r="B247" s="206"/>
      <c r="C247" s="239" t="s">
        <v>474</v>
      </c>
      <c r="D247" s="228"/>
      <c r="E247" s="228"/>
      <c r="F247" s="228"/>
      <c r="G247" s="228"/>
      <c r="H247" s="208"/>
      <c r="I247" s="208"/>
      <c r="J247" s="208"/>
      <c r="K247" s="208"/>
      <c r="L247" s="208"/>
      <c r="M247" s="208"/>
      <c r="N247" s="207"/>
      <c r="O247" s="207"/>
      <c r="P247" s="207"/>
      <c r="Q247" s="207"/>
      <c r="R247" s="208"/>
      <c r="S247" s="208"/>
      <c r="T247" s="208"/>
      <c r="U247" s="208"/>
      <c r="V247" s="208"/>
      <c r="W247" s="208"/>
      <c r="X247" s="208"/>
      <c r="Y247" s="208"/>
      <c r="Z247" s="188"/>
      <c r="AA247" s="188"/>
      <c r="AB247" s="188"/>
      <c r="AC247" s="188"/>
      <c r="AD247" s="188"/>
      <c r="AE247" s="188"/>
      <c r="AF247" s="188"/>
      <c r="AG247" s="188" t="s">
        <v>157</v>
      </c>
      <c r="AH247" s="188"/>
      <c r="AI247" s="188"/>
      <c r="AJ247" s="188"/>
      <c r="AK247" s="188"/>
      <c r="AL247" s="188"/>
      <c r="AM247" s="188"/>
      <c r="AN247" s="188"/>
      <c r="AO247" s="188"/>
      <c r="AP247" s="188"/>
      <c r="AQ247" s="188"/>
      <c r="AR247" s="188"/>
      <c r="AS247" s="188"/>
      <c r="AT247" s="188"/>
      <c r="AU247" s="188"/>
      <c r="AV247" s="188"/>
      <c r="AW247" s="188"/>
      <c r="AX247" s="188"/>
      <c r="AY247" s="188"/>
      <c r="AZ247" s="188"/>
      <c r="BA247" s="227" t="str">
        <f>C247</f>
        <v>náklady spojené s provedením všech technickými normami předepsaných zkoušek a revizí stavebních konstrukcí nebo stavebních prací.</v>
      </c>
      <c r="BB247" s="188"/>
      <c r="BC247" s="188"/>
      <c r="BD247" s="188"/>
      <c r="BE247" s="188"/>
      <c r="BF247" s="188"/>
      <c r="BG247" s="188"/>
      <c r="BH247" s="188"/>
    </row>
    <row r="248" spans="1:60" outlineLevel="1">
      <c r="A248" s="221">
        <v>102</v>
      </c>
      <c r="B248" s="222" t="s">
        <v>475</v>
      </c>
      <c r="C248" s="237" t="s">
        <v>476</v>
      </c>
      <c r="D248" s="223" t="s">
        <v>442</v>
      </c>
      <c r="E248" s="224">
        <v>1</v>
      </c>
      <c r="F248" s="225">
        <v>35000</v>
      </c>
      <c r="G248" s="226">
        <f>ROUND(E248*F248,2)</f>
        <v>35000</v>
      </c>
      <c r="H248" s="209">
        <v>0</v>
      </c>
      <c r="I248" s="208">
        <f>ROUND(E248*H248,2)</f>
        <v>0</v>
      </c>
      <c r="J248" s="209">
        <v>35000</v>
      </c>
      <c r="K248" s="208">
        <f>ROUND(E248*J248,2)</f>
        <v>35000</v>
      </c>
      <c r="L248" s="208">
        <v>21</v>
      </c>
      <c r="M248" s="208">
        <f>G248*(1+L248/100)</f>
        <v>42350</v>
      </c>
      <c r="N248" s="207">
        <v>0</v>
      </c>
      <c r="O248" s="207">
        <f>ROUND(E248*N248,2)</f>
        <v>0</v>
      </c>
      <c r="P248" s="207">
        <v>0</v>
      </c>
      <c r="Q248" s="207">
        <f>ROUND(E248*P248,2)</f>
        <v>0</v>
      </c>
      <c r="R248" s="208"/>
      <c r="S248" s="208" t="s">
        <v>146</v>
      </c>
      <c r="T248" s="208" t="s">
        <v>155</v>
      </c>
      <c r="U248" s="208">
        <v>0</v>
      </c>
      <c r="V248" s="208">
        <f>ROUND(E248*U248,2)</f>
        <v>0</v>
      </c>
      <c r="W248" s="208"/>
      <c r="X248" s="208" t="s">
        <v>443</v>
      </c>
      <c r="Y248" s="208" t="s">
        <v>148</v>
      </c>
      <c r="Z248" s="188"/>
      <c r="AA248" s="188"/>
      <c r="AB248" s="188"/>
      <c r="AC248" s="188"/>
      <c r="AD248" s="188"/>
      <c r="AE248" s="188"/>
      <c r="AF248" s="188"/>
      <c r="AG248" s="188" t="s">
        <v>444</v>
      </c>
      <c r="AH248" s="188"/>
      <c r="AI248" s="188"/>
      <c r="AJ248" s="188"/>
      <c r="AK248" s="188"/>
      <c r="AL248" s="188"/>
      <c r="AM248" s="188"/>
      <c r="AN248" s="188"/>
      <c r="AO248" s="188"/>
      <c r="AP248" s="188"/>
      <c r="AQ248" s="188"/>
      <c r="AR248" s="188"/>
      <c r="AS248" s="188"/>
      <c r="AT248" s="188"/>
      <c r="AU248" s="188"/>
      <c r="AV248" s="188"/>
      <c r="AW248" s="188"/>
      <c r="AX248" s="188"/>
      <c r="AY248" s="188"/>
      <c r="AZ248" s="188"/>
      <c r="BA248" s="188"/>
      <c r="BB248" s="188"/>
      <c r="BC248" s="188"/>
      <c r="BD248" s="188"/>
      <c r="BE248" s="188"/>
      <c r="BF248" s="188"/>
      <c r="BG248" s="188"/>
      <c r="BH248" s="188"/>
    </row>
    <row r="249" spans="1:60" ht="22.5" outlineLevel="2">
      <c r="A249" s="205"/>
      <c r="B249" s="206"/>
      <c r="C249" s="239" t="s">
        <v>477</v>
      </c>
      <c r="D249" s="228"/>
      <c r="E249" s="228"/>
      <c r="F249" s="228"/>
      <c r="G249" s="228"/>
      <c r="H249" s="208"/>
      <c r="I249" s="208"/>
      <c r="J249" s="208"/>
      <c r="K249" s="208"/>
      <c r="L249" s="208"/>
      <c r="M249" s="208"/>
      <c r="N249" s="207"/>
      <c r="O249" s="207"/>
      <c r="P249" s="207"/>
      <c r="Q249" s="207"/>
      <c r="R249" s="208"/>
      <c r="S249" s="208"/>
      <c r="T249" s="208"/>
      <c r="U249" s="208"/>
      <c r="V249" s="208"/>
      <c r="W249" s="208"/>
      <c r="X249" s="208"/>
      <c r="Y249" s="208"/>
      <c r="Z249" s="188"/>
      <c r="AA249" s="188"/>
      <c r="AB249" s="188"/>
      <c r="AC249" s="188"/>
      <c r="AD249" s="188"/>
      <c r="AE249" s="188"/>
      <c r="AF249" s="188"/>
      <c r="AG249" s="188" t="s">
        <v>157</v>
      </c>
      <c r="AH249" s="188"/>
      <c r="AI249" s="188"/>
      <c r="AJ249" s="188"/>
      <c r="AK249" s="188"/>
      <c r="AL249" s="188"/>
      <c r="AM249" s="188"/>
      <c r="AN249" s="188"/>
      <c r="AO249" s="188"/>
      <c r="AP249" s="188"/>
      <c r="AQ249" s="188"/>
      <c r="AR249" s="188"/>
      <c r="AS249" s="188"/>
      <c r="AT249" s="188"/>
      <c r="AU249" s="188"/>
      <c r="AV249" s="188"/>
      <c r="AW249" s="188"/>
      <c r="AX249" s="188"/>
      <c r="AY249" s="188"/>
      <c r="AZ249" s="188"/>
      <c r="BA249" s="227" t="str">
        <f>C249</f>
        <v>Náklady na vyhotovení dokumentace skutečného provedení stavby a její předání objednateli v požadované formě a požadovaném počtu.</v>
      </c>
      <c r="BB249" s="188"/>
      <c r="BC249" s="188"/>
      <c r="BD249" s="188"/>
      <c r="BE249" s="188"/>
      <c r="BF249" s="188"/>
      <c r="BG249" s="188"/>
      <c r="BH249" s="188"/>
    </row>
    <row r="250" spans="1:60" outlineLevel="1">
      <c r="A250" s="221">
        <v>103</v>
      </c>
      <c r="B250" s="222" t="s">
        <v>478</v>
      </c>
      <c r="C250" s="237" t="s">
        <v>479</v>
      </c>
      <c r="D250" s="223" t="s">
        <v>442</v>
      </c>
      <c r="E250" s="224">
        <v>1</v>
      </c>
      <c r="F250" s="225">
        <v>5000</v>
      </c>
      <c r="G250" s="226">
        <f>ROUND(E250*F250,2)</f>
        <v>5000</v>
      </c>
      <c r="H250" s="209">
        <v>0</v>
      </c>
      <c r="I250" s="208">
        <f>ROUND(E250*H250,2)</f>
        <v>0</v>
      </c>
      <c r="J250" s="209">
        <v>5000</v>
      </c>
      <c r="K250" s="208">
        <f>ROUND(E250*J250,2)</f>
        <v>5000</v>
      </c>
      <c r="L250" s="208">
        <v>21</v>
      </c>
      <c r="M250" s="208">
        <f>G250*(1+L250/100)</f>
        <v>6050</v>
      </c>
      <c r="N250" s="207">
        <v>0</v>
      </c>
      <c r="O250" s="207">
        <f>ROUND(E250*N250,2)</f>
        <v>0</v>
      </c>
      <c r="P250" s="207">
        <v>0</v>
      </c>
      <c r="Q250" s="207">
        <f>ROUND(E250*P250,2)</f>
        <v>0</v>
      </c>
      <c r="R250" s="208"/>
      <c r="S250" s="208" t="s">
        <v>146</v>
      </c>
      <c r="T250" s="208" t="s">
        <v>155</v>
      </c>
      <c r="U250" s="208">
        <v>0</v>
      </c>
      <c r="V250" s="208">
        <f>ROUND(E250*U250,2)</f>
        <v>0</v>
      </c>
      <c r="W250" s="208"/>
      <c r="X250" s="208" t="s">
        <v>443</v>
      </c>
      <c r="Y250" s="208" t="s">
        <v>148</v>
      </c>
      <c r="Z250" s="188"/>
      <c r="AA250" s="188"/>
      <c r="AB250" s="188"/>
      <c r="AC250" s="188"/>
      <c r="AD250" s="188"/>
      <c r="AE250" s="188"/>
      <c r="AF250" s="188"/>
      <c r="AG250" s="188" t="s">
        <v>444</v>
      </c>
      <c r="AH250" s="188"/>
      <c r="AI250" s="188"/>
      <c r="AJ250" s="188"/>
      <c r="AK250" s="188"/>
      <c r="AL250" s="188"/>
      <c r="AM250" s="188"/>
      <c r="AN250" s="188"/>
      <c r="AO250" s="188"/>
      <c r="AP250" s="188"/>
      <c r="AQ250" s="188"/>
      <c r="AR250" s="188"/>
      <c r="AS250" s="188"/>
      <c r="AT250" s="188"/>
      <c r="AU250" s="188"/>
      <c r="AV250" s="188"/>
      <c r="AW250" s="188"/>
      <c r="AX250" s="188"/>
      <c r="AY250" s="188"/>
      <c r="AZ250" s="188"/>
      <c r="BA250" s="188"/>
      <c r="BB250" s="188"/>
      <c r="BC250" s="188"/>
      <c r="BD250" s="188"/>
      <c r="BE250" s="188"/>
      <c r="BF250" s="188"/>
      <c r="BG250" s="188"/>
      <c r="BH250" s="188"/>
    </row>
    <row r="251" spans="1:60" ht="22.5" outlineLevel="2">
      <c r="A251" s="205"/>
      <c r="B251" s="206"/>
      <c r="C251" s="239" t="s">
        <v>480</v>
      </c>
      <c r="D251" s="228"/>
      <c r="E251" s="228"/>
      <c r="F251" s="228"/>
      <c r="G251" s="228"/>
      <c r="H251" s="208"/>
      <c r="I251" s="208"/>
      <c r="J251" s="208"/>
      <c r="K251" s="208"/>
      <c r="L251" s="208"/>
      <c r="M251" s="208"/>
      <c r="N251" s="207"/>
      <c r="O251" s="207"/>
      <c r="P251" s="207"/>
      <c r="Q251" s="207"/>
      <c r="R251" s="208"/>
      <c r="S251" s="208"/>
      <c r="T251" s="208"/>
      <c r="U251" s="208"/>
      <c r="V251" s="208"/>
      <c r="W251" s="208"/>
      <c r="X251" s="208"/>
      <c r="Y251" s="208"/>
      <c r="Z251" s="188"/>
      <c r="AA251" s="188"/>
      <c r="AB251" s="188"/>
      <c r="AC251" s="188"/>
      <c r="AD251" s="188"/>
      <c r="AE251" s="188"/>
      <c r="AF251" s="188"/>
      <c r="AG251" s="188" t="s">
        <v>157</v>
      </c>
      <c r="AH251" s="188"/>
      <c r="AI251" s="188"/>
      <c r="AJ251" s="188"/>
      <c r="AK251" s="188"/>
      <c r="AL251" s="188"/>
      <c r="AM251" s="188"/>
      <c r="AN251" s="188"/>
      <c r="AO251" s="188"/>
      <c r="AP251" s="188"/>
      <c r="AQ251" s="188"/>
      <c r="AR251" s="188"/>
      <c r="AS251" s="188"/>
      <c r="AT251" s="188"/>
      <c r="AU251" s="188"/>
      <c r="AV251" s="188"/>
      <c r="AW251" s="188"/>
      <c r="AX251" s="188"/>
      <c r="AY251" s="188"/>
      <c r="AZ251" s="188"/>
      <c r="BA251" s="227" t="str">
        <f>C251</f>
        <v>Náklady na provedení skutečného zaměření stavby v rozsahu nezbytném pro zápis změny do katastru nemovitostí.</v>
      </c>
      <c r="BB251" s="188"/>
      <c r="BC251" s="188"/>
      <c r="BD251" s="188"/>
      <c r="BE251" s="188"/>
      <c r="BF251" s="188"/>
      <c r="BG251" s="188"/>
      <c r="BH251" s="188"/>
    </row>
    <row r="252" spans="1:60" ht="22.5" outlineLevel="1">
      <c r="A252" s="221">
        <v>104</v>
      </c>
      <c r="B252" s="222" t="s">
        <v>481</v>
      </c>
      <c r="C252" s="237" t="s">
        <v>482</v>
      </c>
      <c r="D252" s="223" t="s">
        <v>442</v>
      </c>
      <c r="E252" s="224">
        <v>1</v>
      </c>
      <c r="F252" s="225">
        <v>1115085.75</v>
      </c>
      <c r="G252" s="226">
        <f>ROUND(E252*F252,2)</f>
        <v>1115085.75</v>
      </c>
      <c r="H252" s="209">
        <v>0</v>
      </c>
      <c r="I252" s="208">
        <f>ROUND(E252*H252,2)</f>
        <v>0</v>
      </c>
      <c r="J252" s="209">
        <v>1115085.75</v>
      </c>
      <c r="K252" s="208">
        <f>ROUND(E252*J252,2)</f>
        <v>1115085.75</v>
      </c>
      <c r="L252" s="208">
        <v>21</v>
      </c>
      <c r="M252" s="208">
        <f>G252*(1+L252/100)</f>
        <v>1349253.7575000001</v>
      </c>
      <c r="N252" s="207">
        <v>0</v>
      </c>
      <c r="O252" s="207">
        <f>ROUND(E252*N252,2)</f>
        <v>0</v>
      </c>
      <c r="P252" s="207">
        <v>0</v>
      </c>
      <c r="Q252" s="207">
        <f>ROUND(E252*P252,2)</f>
        <v>0</v>
      </c>
      <c r="R252" s="208"/>
      <c r="S252" s="208" t="s">
        <v>146</v>
      </c>
      <c r="T252" s="208" t="s">
        <v>155</v>
      </c>
      <c r="U252" s="208">
        <v>0</v>
      </c>
      <c r="V252" s="208">
        <f>ROUND(E252*U252,2)</f>
        <v>0</v>
      </c>
      <c r="W252" s="208"/>
      <c r="X252" s="208" t="s">
        <v>443</v>
      </c>
      <c r="Y252" s="208" t="s">
        <v>148</v>
      </c>
      <c r="Z252" s="188"/>
      <c r="AA252" s="188"/>
      <c r="AB252" s="188"/>
      <c r="AC252" s="188"/>
      <c r="AD252" s="188"/>
      <c r="AE252" s="188"/>
      <c r="AF252" s="188"/>
      <c r="AG252" s="188" t="s">
        <v>451</v>
      </c>
      <c r="AH252" s="188"/>
      <c r="AI252" s="188"/>
      <c r="AJ252" s="188"/>
      <c r="AK252" s="188"/>
      <c r="AL252" s="188"/>
      <c r="AM252" s="188"/>
      <c r="AN252" s="188"/>
      <c r="AO252" s="188"/>
      <c r="AP252" s="188"/>
      <c r="AQ252" s="188"/>
      <c r="AR252" s="188"/>
      <c r="AS252" s="188"/>
      <c r="AT252" s="188"/>
      <c r="AU252" s="188"/>
      <c r="AV252" s="188"/>
      <c r="AW252" s="188"/>
      <c r="AX252" s="188"/>
      <c r="AY252" s="188"/>
      <c r="AZ252" s="188"/>
      <c r="BA252" s="188"/>
      <c r="BB252" s="188"/>
      <c r="BC252" s="188"/>
      <c r="BD252" s="188"/>
      <c r="BE252" s="188"/>
      <c r="BF252" s="188"/>
      <c r="BG252" s="188"/>
      <c r="BH252" s="188"/>
    </row>
    <row r="253" spans="1:60">
      <c r="A253" s="3"/>
      <c r="B253" s="4"/>
      <c r="C253" s="242"/>
      <c r="D253" s="6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AE253">
        <v>15</v>
      </c>
      <c r="AF253">
        <v>21</v>
      </c>
      <c r="AG253" t="s">
        <v>127</v>
      </c>
    </row>
    <row r="254" spans="1:60">
      <c r="A254" s="191"/>
      <c r="B254" s="192" t="s">
        <v>29</v>
      </c>
      <c r="C254" s="243"/>
      <c r="D254" s="193"/>
      <c r="E254" s="194"/>
      <c r="F254" s="194"/>
      <c r="G254" s="220">
        <f>G7+G13+G28+G35+G38+G52+G59+G64+G81+G83+G99+G113+G116+G119+G121+G133+G145+G150+G169+G182+G185+G196+G207+G209+G212+G215+G225+G241</f>
        <v>13076598.140000001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AE254">
        <f>SUMIF(L6:L252,AE253,G6:G252)</f>
        <v>0</v>
      </c>
      <c r="AF254">
        <f>SUMIF(L6:L252,AF253,G6:G252)</f>
        <v>13076598.139999999</v>
      </c>
      <c r="AG254" t="s">
        <v>483</v>
      </c>
    </row>
    <row r="255" spans="1:60">
      <c r="A255" s="3"/>
      <c r="B255" s="4"/>
      <c r="C255" s="242"/>
      <c r="D255" s="6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60">
      <c r="A256" s="3"/>
      <c r="B256" s="4"/>
      <c r="C256" s="242"/>
      <c r="D256" s="6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33">
      <c r="A257" s="195" t="s">
        <v>484</v>
      </c>
      <c r="B257" s="195"/>
      <c r="C257" s="244"/>
      <c r="D257" s="6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33">
      <c r="A258" s="196"/>
      <c r="B258" s="197"/>
      <c r="C258" s="245"/>
      <c r="D258" s="197"/>
      <c r="E258" s="197"/>
      <c r="F258" s="197"/>
      <c r="G258" s="198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AG258" t="s">
        <v>485</v>
      </c>
    </row>
    <row r="259" spans="1:33">
      <c r="A259" s="199"/>
      <c r="B259" s="200"/>
      <c r="C259" s="246"/>
      <c r="D259" s="200"/>
      <c r="E259" s="200"/>
      <c r="F259" s="200"/>
      <c r="G259" s="201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1:33">
      <c r="A260" s="199"/>
      <c r="B260" s="200"/>
      <c r="C260" s="246"/>
      <c r="D260" s="200"/>
      <c r="E260" s="200"/>
      <c r="F260" s="200"/>
      <c r="G260" s="201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33">
      <c r="A261" s="199"/>
      <c r="B261" s="200"/>
      <c r="C261" s="246"/>
      <c r="D261" s="200"/>
      <c r="E261" s="200"/>
      <c r="F261" s="200"/>
      <c r="G261" s="201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1:33">
      <c r="A262" s="202"/>
      <c r="B262" s="203"/>
      <c r="C262" s="247"/>
      <c r="D262" s="203"/>
      <c r="E262" s="203"/>
      <c r="F262" s="203"/>
      <c r="G262" s="204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1:33">
      <c r="A263" s="3"/>
      <c r="B263" s="4"/>
      <c r="C263" s="242"/>
      <c r="D263" s="6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1:33">
      <c r="C264" s="248"/>
      <c r="D264" s="10"/>
      <c r="AG264" t="s">
        <v>487</v>
      </c>
    </row>
    <row r="265" spans="1:33">
      <c r="D265" s="10"/>
    </row>
    <row r="266" spans="1:33">
      <c r="D266" s="10"/>
    </row>
    <row r="267" spans="1:33">
      <c r="D267" s="10"/>
    </row>
    <row r="268" spans="1:33">
      <c r="D268" s="10"/>
    </row>
    <row r="269" spans="1:33">
      <c r="D269" s="10"/>
    </row>
    <row r="270" spans="1:33">
      <c r="D270" s="10"/>
    </row>
    <row r="271" spans="1:33">
      <c r="D271" s="10"/>
    </row>
    <row r="272" spans="1:33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</sheetData>
  <mergeCells count="35">
    <mergeCell ref="C249:G249"/>
    <mergeCell ref="C251:G251"/>
    <mergeCell ref="C236:G236"/>
    <mergeCell ref="C238:G238"/>
    <mergeCell ref="C240:G240"/>
    <mergeCell ref="C243:G243"/>
    <mergeCell ref="C245:G245"/>
    <mergeCell ref="C247:G247"/>
    <mergeCell ref="C223:G223"/>
    <mergeCell ref="C227:G227"/>
    <mergeCell ref="C228:G228"/>
    <mergeCell ref="C230:G230"/>
    <mergeCell ref="C232:G232"/>
    <mergeCell ref="C234:G234"/>
    <mergeCell ref="C160:G160"/>
    <mergeCell ref="C165:G165"/>
    <mergeCell ref="C178:G178"/>
    <mergeCell ref="C211:G211"/>
    <mergeCell ref="C218:G218"/>
    <mergeCell ref="C221:G221"/>
    <mergeCell ref="C33:G33"/>
    <mergeCell ref="C79:G79"/>
    <mergeCell ref="C103:G103"/>
    <mergeCell ref="C115:G115"/>
    <mergeCell ref="C154:G154"/>
    <mergeCell ref="C157:G157"/>
    <mergeCell ref="A1:G1"/>
    <mergeCell ref="C2:G2"/>
    <mergeCell ref="C3:G3"/>
    <mergeCell ref="A257:C257"/>
    <mergeCell ref="A258:G262"/>
    <mergeCell ref="C11:G11"/>
    <mergeCell ref="C16:G16"/>
    <mergeCell ref="C21:G21"/>
    <mergeCell ref="C26:G26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F415962-B261-46EF-B073-342FED6F497C}"/>
</file>

<file path=customXml/itemProps2.xml><?xml version="1.0" encoding="utf-8"?>
<ds:datastoreItem xmlns:ds="http://schemas.openxmlformats.org/officeDocument/2006/customXml" ds:itemID="{11FEB293-B4B8-4C7D-9D05-9EFCFFDED7CD}"/>
</file>

<file path=customXml/itemProps3.xml><?xml version="1.0" encoding="utf-8"?>
<ds:datastoreItem xmlns:ds="http://schemas.openxmlformats.org/officeDocument/2006/customXml" ds:itemID="{47AED0C0-7A04-4974-A69C-650D14FD04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oadresa</vt:lpstr>
      <vt:lpstr>Stavba!Objednatel</vt:lpstr>
      <vt:lpstr>Stavba!Objekt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mechp</cp:lastModifiedBy>
  <cp:lastPrinted>2019-03-19T12:27:02Z</cp:lastPrinted>
  <dcterms:created xsi:type="dcterms:W3CDTF">2009-04-08T07:15:50Z</dcterms:created>
  <dcterms:modified xsi:type="dcterms:W3CDTF">2024-02-20T07:41:49Z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